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B.C- FONDO " sheetId="1" r:id="rId1"/>
    <sheet name="FORMATO &quot;A&quot;- FONDO 2" sheetId="2" r:id="rId2"/>
    <sheet name="FORMATO &quot;B&quot; - FONDO 2" sheetId="3" r:id="rId3"/>
    <sheet name="1004" sheetId="7" r:id="rId4"/>
    <sheet name="2601" sheetId="8" r:id="rId5"/>
    <sheet name="2701" sheetId="9" r:id="rId6"/>
  </sheets>
  <definedNames>
    <definedName name="_xlnm.Print_Area" localSheetId="0">'B.C- FONDO '!$A$1:$G$48</definedName>
    <definedName name="_xlnm.Print_Area" localSheetId="1">'FORMATO "A"- FONDO 2'!$A$1:$I$28</definedName>
    <definedName name="_xlnm.Print_Area" localSheetId="2">'FORMATO "B" - FONDO 2'!$A$1:$E$33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8" l="1"/>
  <c r="F40" i="1" l="1"/>
  <c r="E34" i="1" l="1"/>
  <c r="E31" i="1"/>
  <c r="F18" i="1" s="1"/>
  <c r="E17" i="1"/>
  <c r="E15" i="1"/>
  <c r="F13" i="1"/>
  <c r="E13" i="1" l="1"/>
  <c r="D39" i="1" l="1"/>
  <c r="D36" i="1"/>
  <c r="D32" i="1"/>
  <c r="D30" i="1"/>
  <c r="D26" i="1"/>
  <c r="D22" i="1"/>
  <c r="D19" i="1"/>
  <c r="D17" i="1"/>
  <c r="D10" i="1"/>
  <c r="D14" i="1"/>
  <c r="E60" i="8" l="1"/>
  <c r="F36" i="1" l="1"/>
  <c r="G36" i="1" s="1"/>
  <c r="E33" i="1"/>
  <c r="G18" i="1" l="1"/>
  <c r="F17" i="1" l="1"/>
  <c r="E10" i="1" l="1"/>
  <c r="G26" i="1" l="1"/>
  <c r="G35" i="1"/>
  <c r="G15" i="1"/>
  <c r="G16" i="1"/>
  <c r="G20" i="1"/>
  <c r="G21" i="1"/>
  <c r="G23" i="1"/>
  <c r="G24" i="1"/>
  <c r="G25" i="1"/>
  <c r="G27" i="1"/>
  <c r="G28" i="1"/>
  <c r="G29" i="1"/>
  <c r="G31" i="1"/>
  <c r="G33" i="1"/>
  <c r="G34" i="1"/>
  <c r="G37" i="1"/>
  <c r="C9" i="3" s="1"/>
  <c r="G38" i="1"/>
  <c r="C10" i="3" s="1"/>
  <c r="G40" i="1"/>
  <c r="G42" i="1"/>
  <c r="G43" i="1"/>
  <c r="D68" i="8"/>
  <c r="D67" i="8"/>
  <c r="D69" i="8" l="1"/>
  <c r="E19" i="1"/>
  <c r="G13" i="1" l="1"/>
  <c r="E32" i="1" l="1"/>
  <c r="E14" i="1" l="1"/>
  <c r="D11" i="3"/>
  <c r="D14" i="3" s="1"/>
  <c r="D16" i="3" s="1"/>
  <c r="D18" i="3" s="1"/>
  <c r="E22" i="2"/>
  <c r="I18" i="2"/>
  <c r="I14" i="2"/>
  <c r="I11" i="2"/>
  <c r="F39" i="1"/>
  <c r="G39" i="1" s="1"/>
  <c r="C13" i="3"/>
  <c r="F32" i="1"/>
  <c r="G32" i="1" s="1"/>
  <c r="F30" i="1"/>
  <c r="E30" i="1"/>
  <c r="H19" i="2"/>
  <c r="F22" i="1"/>
  <c r="G22" i="1" s="1"/>
  <c r="H16" i="2" s="1"/>
  <c r="H14" i="2" s="1"/>
  <c r="F19" i="1"/>
  <c r="F14" i="1"/>
  <c r="G12" i="1"/>
  <c r="G11" i="1"/>
  <c r="F10" i="1"/>
  <c r="G19" i="1" l="1"/>
  <c r="H10" i="2" s="1"/>
  <c r="C4" i="9"/>
  <c r="C7" i="9" s="1"/>
  <c r="G14" i="1"/>
  <c r="G30" i="1"/>
  <c r="C12" i="3" s="1"/>
  <c r="G17" i="1"/>
  <c r="F46" i="1"/>
  <c r="H9" i="2"/>
  <c r="E46" i="1"/>
  <c r="C11" i="3"/>
  <c r="C15" i="3"/>
  <c r="I21" i="2"/>
  <c r="I22" i="2" s="1"/>
  <c r="D10" i="2"/>
  <c r="G10" i="1"/>
  <c r="F47" i="1" l="1"/>
  <c r="D9" i="2"/>
  <c r="B4" i="7"/>
  <c r="C3" i="7" s="1"/>
  <c r="C8" i="7" s="1"/>
  <c r="C14" i="3"/>
  <c r="C16" i="3" s="1"/>
  <c r="C18" i="3" s="1"/>
  <c r="H20" i="2" s="1"/>
  <c r="H18" i="2" s="1"/>
  <c r="H21" i="2" s="1"/>
  <c r="H11" i="2"/>
  <c r="D22" i="2"/>
  <c r="H22" i="2" l="1"/>
</calcChain>
</file>

<file path=xl/sharedStrings.xml><?xml version="1.0" encoding="utf-8"?>
<sst xmlns="http://schemas.openxmlformats.org/spreadsheetml/2006/main" count="256" uniqueCount="156">
  <si>
    <t>B/C - FONDO</t>
  </si>
  <si>
    <t>ASOCIACION DE USUARIOS DEL FONDO REGIONAL CONTRA ACCIDENTES DE TRANSITO-FORCAT</t>
  </si>
  <si>
    <t xml:space="preserve">BALANCE DE COMPROBACIÓN DE SALDOS </t>
  </si>
  <si>
    <t>CONCEPTO</t>
  </si>
  <si>
    <t>SALDO ANTERIOR</t>
  </si>
  <si>
    <t>MOVIMIENTO</t>
  </si>
  <si>
    <t>SALDO FINAL</t>
  </si>
  <si>
    <t>S/.</t>
  </si>
  <si>
    <t>DEBE</t>
  </si>
  <si>
    <t>HABER</t>
  </si>
  <si>
    <t>ACTIVO</t>
  </si>
  <si>
    <t>CAJA Y BANCOS</t>
  </si>
  <si>
    <t>CAJA</t>
  </si>
  <si>
    <t>BANCOS LOCALES</t>
  </si>
  <si>
    <t xml:space="preserve">OTRAS INSTITUCIONES FINANCIERAS </t>
  </si>
  <si>
    <t xml:space="preserve">FIDEICOMISO </t>
  </si>
  <si>
    <t>FIDEICOMISO</t>
  </si>
  <si>
    <t>PASIVO</t>
  </si>
  <si>
    <t>SINIESTROS POR PAGAR</t>
  </si>
  <si>
    <t xml:space="preserve">SINIESTROS POR PAGAR </t>
  </si>
  <si>
    <t>APORTES POR PAGAR</t>
  </si>
  <si>
    <t>Aportes por pagar al Fondo de Compensacion</t>
  </si>
  <si>
    <t>PATRIMONIO</t>
  </si>
  <si>
    <t xml:space="preserve"> </t>
  </si>
  <si>
    <t>FONDO SOCIAL</t>
  </si>
  <si>
    <t xml:space="preserve">APORTACIONES PARA EL FONDO MINIMO </t>
  </si>
  <si>
    <t>APORTES EXTRAORDINARIOS</t>
  </si>
  <si>
    <t>ADMINISTRACIÓN DE EXCEDENTES</t>
  </si>
  <si>
    <t>RESULTADOS ACUMULADOS</t>
  </si>
  <si>
    <t>UTILIDADES OBTENIDAS</t>
  </si>
  <si>
    <t>RESULTADO DEL EJERCICIO</t>
  </si>
  <si>
    <t>EGRESOS</t>
  </si>
  <si>
    <t xml:space="preserve">SINIESTROS </t>
  </si>
  <si>
    <t>SINIESTROS CAT</t>
  </si>
  <si>
    <t>GASTOS DE ADMINISTRACION</t>
  </si>
  <si>
    <t>APORTES AL FONDO DE COMPENSACION DEL SOAT Y CAT</t>
  </si>
  <si>
    <t>CARGAS DIVERSAS DE GESTION</t>
  </si>
  <si>
    <t>INGRESOS</t>
  </si>
  <si>
    <t>INGRESOS POR CAT EMITIDOS</t>
  </si>
  <si>
    <t>APORTES DE RIESGO</t>
  </si>
  <si>
    <t>RECUPERO DE SINIESTROS</t>
  </si>
  <si>
    <t>INGRESOS DIVERSOS</t>
  </si>
  <si>
    <t>RENDIMIENTO DEL FONDO</t>
  </si>
  <si>
    <t>GANANCIAS Y PERDIDAS</t>
  </si>
  <si>
    <t>RESULTADO DE OPERACIÓN</t>
  </si>
  <si>
    <t>RESULTADO DE OPERACION</t>
  </si>
  <si>
    <t xml:space="preserve">UTILIDAD (PERDIDA) </t>
  </si>
  <si>
    <t xml:space="preserve">    FORMA  A :FONDO</t>
  </si>
  <si>
    <t>Periodo actual</t>
  </si>
  <si>
    <t>Periodo anterior</t>
  </si>
  <si>
    <t>PASIVO Y PATRIMONIO</t>
  </si>
  <si>
    <t>10  Caja y Bancos</t>
  </si>
  <si>
    <t>26  Siniestros por pagar</t>
  </si>
  <si>
    <t>15  Fideicomiso</t>
  </si>
  <si>
    <t>27 Aportes Por Pagar</t>
  </si>
  <si>
    <t>Total del Pasivo</t>
  </si>
  <si>
    <t>37  Fondo Social</t>
  </si>
  <si>
    <t>- 3701  Aportaciones para el Fondo Mínimo</t>
  </si>
  <si>
    <t>- 3702  Aportes extraordinarios</t>
  </si>
  <si>
    <t>- 3703  (Administración de excedentes)</t>
  </si>
  <si>
    <t>38 Resultados Acumulados</t>
  </si>
  <si>
    <t>3801  Resultados acumulados</t>
  </si>
  <si>
    <t>3803  Resultado del Ejercicio</t>
  </si>
  <si>
    <t>Total Patrimonio</t>
  </si>
  <si>
    <t>Total del Activo</t>
  </si>
  <si>
    <t>Total Pasivo y Patrimonio</t>
  </si>
  <si>
    <t>FORMATO "B" FONDO</t>
  </si>
  <si>
    <t>Período anterior</t>
  </si>
  <si>
    <t>5005  Aportes de riesgo</t>
  </si>
  <si>
    <t>5006  Recupero de siniestros</t>
  </si>
  <si>
    <t>Total ingresos por CAT</t>
  </si>
  <si>
    <t>4201  Siniestros por CAT</t>
  </si>
  <si>
    <t xml:space="preserve">4701  Contribucion Al Fondo de Compensacion </t>
  </si>
  <si>
    <t>Resultado de operaciones por CAT emitidos</t>
  </si>
  <si>
    <t>5705 – 4704  Otros Ingresos y egresos (neto)</t>
  </si>
  <si>
    <t>60  Resultado de operación</t>
  </si>
  <si>
    <t>6801 Utilidad (Pérdida) neta</t>
  </si>
  <si>
    <t>Anexo del rubro 10. Caja y Bancos</t>
  </si>
  <si>
    <t>1001. Caja</t>
  </si>
  <si>
    <t xml:space="preserve">1004 OTRAS INSTITUCIONES FINANCIERAS </t>
  </si>
  <si>
    <t>100401 Caja Sullana cta N° 108-106-1001645</t>
  </si>
  <si>
    <t>Documento pendiente de pago</t>
  </si>
  <si>
    <t>Nombre de la Entidad o Médico</t>
  </si>
  <si>
    <t>Tipo</t>
  </si>
  <si>
    <t>Número</t>
  </si>
  <si>
    <t>Fecha</t>
  </si>
  <si>
    <t>Importe</t>
  </si>
  <si>
    <t>Factura</t>
  </si>
  <si>
    <t>Sub Total</t>
  </si>
  <si>
    <t>Nombres y Apellidos Beneficiario</t>
  </si>
  <si>
    <t>Datos de la Solicitud</t>
  </si>
  <si>
    <t>Cobertura</t>
  </si>
  <si>
    <t>INCAPACIDAD TEMPORAL</t>
  </si>
  <si>
    <t xml:space="preserve">Hospitales, Centros de Salud Públicos y/o Privados; y médicos </t>
  </si>
  <si>
    <t>Personas naturales</t>
  </si>
  <si>
    <t>TOTAL</t>
  </si>
  <si>
    <t>Mes</t>
  </si>
  <si>
    <t>Año</t>
  </si>
  <si>
    <t>GASTOS MEDICOS</t>
  </si>
  <si>
    <t>INDEMNIZACIÓN POR MUERTE</t>
  </si>
  <si>
    <t>Al 31 de Octubre del 2019.</t>
  </si>
  <si>
    <t>BALANCE GENERAL AL : 31 de Octubre del   2019</t>
  </si>
  <si>
    <t>ESTADO DE GANANCIAS Y PERDIDAS AL 31 DE OCTUBRE DEL 2019</t>
  </si>
  <si>
    <t>Saldo al 31/10/2019</t>
  </si>
  <si>
    <t>Anexo del rubro 26. Siniestros por pagar al 31/10/2019</t>
  </si>
  <si>
    <t>RESUMEN Anexo del rubro 26. Siniestros por pagar al 31/10/2019</t>
  </si>
  <si>
    <t>Anexo del rubro 27. Aportes por pagar   (Fondo de Compensación del SOAT y del CAT)   al 31/10/2019</t>
  </si>
  <si>
    <t>OCTUBRE</t>
  </si>
  <si>
    <t>002-001958</t>
  </si>
  <si>
    <t>002-001959</t>
  </si>
  <si>
    <t>002-001960</t>
  </si>
  <si>
    <t>002-001961</t>
  </si>
  <si>
    <t>002-001962</t>
  </si>
  <si>
    <t>002-001967</t>
  </si>
  <si>
    <t>002-001968</t>
  </si>
  <si>
    <t>002-001970</t>
  </si>
  <si>
    <t>002-001979</t>
  </si>
  <si>
    <t>002-001983</t>
  </si>
  <si>
    <t>002-001985</t>
  </si>
  <si>
    <t>002-001987</t>
  </si>
  <si>
    <t>002-001988</t>
  </si>
  <si>
    <t>002-001989</t>
  </si>
  <si>
    <t>002-001990</t>
  </si>
  <si>
    <t>002-001991</t>
  </si>
  <si>
    <t>002-001992</t>
  </si>
  <si>
    <t>002-001993</t>
  </si>
  <si>
    <t>002-0001994</t>
  </si>
  <si>
    <t>002-001995</t>
  </si>
  <si>
    <t>002-001996</t>
  </si>
  <si>
    <t>002-001998</t>
  </si>
  <si>
    <t>002-001999</t>
  </si>
  <si>
    <t>002-002000</t>
  </si>
  <si>
    <t>002-002001</t>
  </si>
  <si>
    <t>002-002002</t>
  </si>
  <si>
    <t>002-002004</t>
  </si>
  <si>
    <t>002-002005</t>
  </si>
  <si>
    <t>002-002022</t>
  </si>
  <si>
    <t>002-002023</t>
  </si>
  <si>
    <t>002-002024</t>
  </si>
  <si>
    <t>002-002025</t>
  </si>
  <si>
    <t>HOSPITAL DE CLINICAS</t>
  </si>
  <si>
    <t>CARRION LIZANA YAJAIRA MAIBETH</t>
  </si>
  <si>
    <t>ELIAS SANCHEZ JHONY</t>
  </si>
  <si>
    <t>CARRION LIZANA DANI</t>
  </si>
  <si>
    <t>LIZANA ZAMBORA ESPERANZA</t>
  </si>
  <si>
    <t>NUÑEZ FERNANDEZ JAIME ESTANISLAO</t>
  </si>
  <si>
    <t>ENEQUE CAPUÑAY GIANCARLOS NOLBERTO</t>
  </si>
  <si>
    <t>GONSALES CHINCHAY PAULA PETRONILA</t>
  </si>
  <si>
    <t>CORDOVA RAMOS BENERANDA</t>
  </si>
  <si>
    <t>DIAZ CORONEL CLARISA</t>
  </si>
  <si>
    <t>RACCHUMI NEPO MARIANELA DEL CARMEN</t>
  </si>
  <si>
    <t>LLONTOP RELUZ RAFAEL</t>
  </si>
  <si>
    <t>LLONTOP PISFIL LUIS FERNANDO</t>
  </si>
  <si>
    <t>VASQUEZ GALVEZ MARIELA</t>
  </si>
  <si>
    <t>ENRIQUE MINAYA HUGO</t>
  </si>
  <si>
    <t>TULLUME PURISACA PETRONILA MARGARITA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</si>
</sst>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S/&quot;* #,##0.00_ ;_ &quot;S/&quot;* \-#,##0.00_ ;_ &quot;S/&quot;* &quot;-&quot;??_ ;_ @_ "/>
    <numFmt numFmtId="165" formatCode="_-[$S/.-280A]\ * #,##0.00_ ;_-[$S/.-280A]\ * \-#,##0.00\ ;_-[$S/.-280A]\ * &quot;-&quot;??_ ;_-@_ "/>
    <numFmt numFmtId="166" formatCode="_ [$S/.-280A]\ * #,##0.00_ ;_ [$S/.-280A]\ * \-#,##0.00_ ;_ [$S/.-280A]\ * &quot;-&quot;??_ ;_ @_ "/>
    <numFmt numFmtId="167" formatCode="_-&quot;S/&quot;* #,##0.00_-;\-&quot;S/&quot;* #,##0.00_-;_-&quot;S/&quot;* &quot;-&quot;??_-;_-@_-"/>
  </numFmts>
  <fonts count="18"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Antique Olive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vertical="top"/>
    </xf>
    <xf numFmtId="165" fontId="6" fillId="2" borderId="9" xfId="0" applyNumberFormat="1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vertical="top"/>
    </xf>
    <xf numFmtId="165" fontId="8" fillId="2" borderId="9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166" fontId="0" fillId="0" borderId="0" xfId="0" applyNumberFormat="1"/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165" fontId="0" fillId="0" borderId="0" xfId="0" applyNumberFormat="1"/>
    <xf numFmtId="0" fontId="9" fillId="0" borderId="0" xfId="0" applyFont="1"/>
    <xf numFmtId="0" fontId="4" fillId="2" borderId="9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/>
    </xf>
    <xf numFmtId="0" fontId="4" fillId="2" borderId="5" xfId="0" applyFont="1" applyFill="1" applyBorder="1" applyAlignment="1"/>
    <xf numFmtId="0" fontId="5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166" fontId="5" fillId="2" borderId="12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165" fontId="0" fillId="2" borderId="13" xfId="0" applyNumberFormat="1" applyFill="1" applyBorder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65" fontId="8" fillId="0" borderId="19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18" xfId="0" applyNumberFormat="1" applyFont="1" applyBorder="1" applyAlignment="1">
      <alignment vertical="center" wrapText="1"/>
    </xf>
    <xf numFmtId="165" fontId="8" fillId="0" borderId="17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165" fontId="6" fillId="0" borderId="0" xfId="0" applyNumberFormat="1" applyFont="1" applyAlignment="1">
      <alignment horizontal="center" vertical="center" wrapText="1"/>
    </xf>
    <xf numFmtId="165" fontId="8" fillId="0" borderId="21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165" fontId="6" fillId="0" borderId="23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3" fillId="0" borderId="19" xfId="0" applyFont="1" applyBorder="1" applyAlignment="1">
      <alignment wrapText="1"/>
    </xf>
    <xf numFmtId="0" fontId="10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165" fontId="8" fillId="0" borderId="15" xfId="0" applyNumberFormat="1" applyFont="1" applyBorder="1" applyAlignment="1">
      <alignment horizontal="center" vertical="top" wrapText="1"/>
    </xf>
    <xf numFmtId="165" fontId="8" fillId="0" borderId="2" xfId="0" applyNumberFormat="1" applyFont="1" applyBorder="1" applyAlignment="1">
      <alignment horizontal="center" vertical="top" wrapText="1"/>
    </xf>
    <xf numFmtId="0" fontId="4" fillId="0" borderId="18" xfId="0" applyFont="1" applyBorder="1" applyAlignment="1">
      <alignment horizontal="justify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165" fontId="8" fillId="0" borderId="13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165" fontId="6" fillId="0" borderId="20" xfId="0" applyNumberFormat="1" applyFont="1" applyBorder="1" applyAlignment="1">
      <alignment horizontal="center" vertical="center" wrapText="1"/>
    </xf>
    <xf numFmtId="165" fontId="6" fillId="0" borderId="25" xfId="0" applyNumberFormat="1" applyFont="1" applyBorder="1" applyAlignment="1">
      <alignment horizontal="center" vertical="center" wrapText="1"/>
    </xf>
    <xf numFmtId="0" fontId="0" fillId="0" borderId="0" xfId="0" applyBorder="1"/>
    <xf numFmtId="165" fontId="6" fillId="0" borderId="7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165" fontId="4" fillId="0" borderId="0" xfId="0" applyNumberFormat="1" applyFont="1" applyBorder="1"/>
    <xf numFmtId="0" fontId="0" fillId="0" borderId="26" xfId="0" applyBorder="1"/>
    <xf numFmtId="4" fontId="0" fillId="0" borderId="26" xfId="0" applyNumberFormat="1" applyBorder="1"/>
    <xf numFmtId="4" fontId="1" fillId="0" borderId="26" xfId="0" applyNumberFormat="1" applyFont="1" applyBorder="1"/>
    <xf numFmtId="4" fontId="0" fillId="0" borderId="0" xfId="0" applyNumberFormat="1"/>
    <xf numFmtId="0" fontId="0" fillId="0" borderId="0" xfId="0" applyFont="1"/>
    <xf numFmtId="0" fontId="0" fillId="0" borderId="26" xfId="0" applyFont="1" applyBorder="1"/>
    <xf numFmtId="0" fontId="14" fillId="0" borderId="26" xfId="0" applyFont="1" applyFill="1" applyBorder="1" applyAlignment="1">
      <alignment horizontal="center"/>
    </xf>
    <xf numFmtId="4" fontId="0" fillId="0" borderId="26" xfId="0" applyNumberFormat="1" applyFont="1" applyBorder="1" applyAlignment="1">
      <alignment horizontal="right"/>
    </xf>
    <xf numFmtId="0" fontId="14" fillId="0" borderId="0" xfId="0" applyFont="1" applyFill="1"/>
    <xf numFmtId="4" fontId="0" fillId="0" borderId="0" xfId="0" applyNumberFormat="1" applyFont="1" applyAlignment="1">
      <alignment horizontal="right"/>
    </xf>
    <xf numFmtId="0" fontId="0" fillId="0" borderId="26" xfId="0" applyBorder="1" applyAlignment="1">
      <alignment horizontal="center"/>
    </xf>
    <xf numFmtId="14" fontId="0" fillId="0" borderId="26" xfId="0" applyNumberFormat="1" applyBorder="1"/>
    <xf numFmtId="0" fontId="15" fillId="0" borderId="26" xfId="0" applyFont="1" applyBorder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164" fontId="0" fillId="0" borderId="0" xfId="0" applyNumberFormat="1"/>
    <xf numFmtId="0" fontId="16" fillId="3" borderId="26" xfId="0" applyFont="1" applyFill="1" applyBorder="1" applyAlignment="1">
      <alignment horizontal="center" vertical="center"/>
    </xf>
    <xf numFmtId="14" fontId="16" fillId="3" borderId="26" xfId="0" applyNumberFormat="1" applyFont="1" applyFill="1" applyBorder="1" applyAlignment="1">
      <alignment horizontal="center" vertical="center"/>
    </xf>
    <xf numFmtId="167" fontId="15" fillId="0" borderId="26" xfId="0" applyNumberFormat="1" applyFont="1" applyBorder="1"/>
    <xf numFmtId="0" fontId="10" fillId="0" borderId="26" xfId="0" applyFont="1" applyBorder="1" applyAlignment="1">
      <alignment horizontal="center"/>
    </xf>
    <xf numFmtId="0" fontId="10" fillId="0" borderId="26" xfId="0" applyFont="1" applyBorder="1"/>
    <xf numFmtId="164" fontId="4" fillId="0" borderId="0" xfId="0" applyNumberFormat="1" applyFont="1" applyBorder="1"/>
    <xf numFmtId="14" fontId="10" fillId="0" borderId="26" xfId="0" applyNumberFormat="1" applyFont="1" applyBorder="1" applyAlignment="1">
      <alignment horizontal="center"/>
    </xf>
    <xf numFmtId="0" fontId="15" fillId="3" borderId="26" xfId="0" applyFont="1" applyFill="1" applyBorder="1" applyAlignment="1">
      <alignment horizontal="left"/>
    </xf>
    <xf numFmtId="164" fontId="10" fillId="0" borderId="26" xfId="0" applyNumberFormat="1" applyFont="1" applyBorder="1"/>
    <xf numFmtId="164" fontId="10" fillId="0" borderId="26" xfId="0" applyNumberFormat="1" applyFont="1" applyBorder="1" applyAlignment="1">
      <alignment horizontal="right"/>
    </xf>
    <xf numFmtId="164" fontId="17" fillId="0" borderId="26" xfId="0" applyNumberFormat="1" applyFont="1" applyBorder="1" applyAlignment="1">
      <alignment horizontal="right"/>
    </xf>
    <xf numFmtId="164" fontId="15" fillId="0" borderId="26" xfId="0" applyNumberFormat="1" applyFont="1" applyBorder="1"/>
    <xf numFmtId="164" fontId="17" fillId="0" borderId="26" xfId="0" applyNumberFormat="1" applyFont="1" applyBorder="1"/>
    <xf numFmtId="0" fontId="0" fillId="0" borderId="0" xfId="0" applyFont="1" applyBorder="1" applyAlignment="1">
      <alignment horizontal="right"/>
    </xf>
    <xf numFmtId="164" fontId="17" fillId="0" borderId="0" xfId="0" applyNumberFormat="1" applyFont="1" applyBorder="1" applyAlignment="1">
      <alignment horizontal="right"/>
    </xf>
    <xf numFmtId="165" fontId="8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0" borderId="17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26" xfId="0" applyFont="1" applyBorder="1" applyAlignment="1">
      <alignment horizontal="center"/>
    </xf>
    <xf numFmtId="0" fontId="0" fillId="0" borderId="26" xfId="0" applyBorder="1" applyAlignment="1">
      <alignment horizontal="right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0" fillId="0" borderId="26" xfId="0" applyFont="1" applyBorder="1" applyAlignment="1">
      <alignment horizontal="right"/>
    </xf>
    <xf numFmtId="0" fontId="10" fillId="0" borderId="26" xfId="0" applyFont="1" applyBorder="1" applyAlignment="1">
      <alignment horizontal="left"/>
    </xf>
    <xf numFmtId="0" fontId="0" fillId="0" borderId="26" xfId="0" applyFont="1" applyBorder="1" applyAlignment="1">
      <alignment horizontal="center"/>
    </xf>
    <xf numFmtId="0" fontId="0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D10" sqref="D10"/>
    </sheetView>
  </sheetViews>
  <sheetFormatPr baseColWidth="10" defaultRowHeight="12.75"/>
  <cols>
    <col min="1" max="1" width="3.85546875" customWidth="1"/>
    <col min="2" max="2" width="9" customWidth="1"/>
    <col min="3" max="3" width="43" customWidth="1"/>
    <col min="4" max="6" width="14.85546875" customWidth="1"/>
    <col min="7" max="7" width="17.28515625" customWidth="1"/>
    <col min="8" max="8" width="14.85546875" bestFit="1" customWidth="1"/>
    <col min="9" max="9" width="15.85546875" bestFit="1" customWidth="1"/>
  </cols>
  <sheetData>
    <row r="1" spans="2:8" ht="16.5">
      <c r="B1" s="125" t="s">
        <v>0</v>
      </c>
      <c r="C1" s="125"/>
      <c r="D1" s="125"/>
      <c r="E1" s="125"/>
      <c r="F1" s="125"/>
      <c r="G1" s="125"/>
    </row>
    <row r="2" spans="2:8" ht="16.5">
      <c r="B2" s="1"/>
      <c r="C2" s="1"/>
      <c r="D2" s="1"/>
      <c r="E2" s="1"/>
      <c r="F2" s="1"/>
      <c r="G2" s="1"/>
    </row>
    <row r="3" spans="2:8" ht="13.5" customHeight="1">
      <c r="B3" s="126" t="s">
        <v>1</v>
      </c>
      <c r="C3" s="126"/>
      <c r="D3" s="126"/>
      <c r="E3" s="126"/>
      <c r="F3" s="126"/>
      <c r="G3" s="126"/>
    </row>
    <row r="4" spans="2:8" ht="18" customHeight="1">
      <c r="B4" s="126" t="s">
        <v>2</v>
      </c>
      <c r="C4" s="126"/>
      <c r="D4" s="126"/>
      <c r="E4" s="126"/>
      <c r="F4" s="126"/>
      <c r="G4" s="126"/>
    </row>
    <row r="5" spans="2:8" ht="18" customHeight="1">
      <c r="B5" s="126" t="s">
        <v>100</v>
      </c>
      <c r="C5" s="126"/>
      <c r="D5" s="126"/>
      <c r="E5" s="126"/>
      <c r="F5" s="126"/>
      <c r="G5" s="126"/>
    </row>
    <row r="6" spans="2:8" ht="17.25" thickBot="1">
      <c r="B6" s="2"/>
      <c r="H6" s="105"/>
    </row>
    <row r="7" spans="2:8" ht="14.25" customHeight="1" thickBot="1">
      <c r="B7" s="127"/>
      <c r="C7" s="129" t="s">
        <v>3</v>
      </c>
      <c r="D7" s="3" t="s">
        <v>4</v>
      </c>
      <c r="E7" s="131" t="s">
        <v>5</v>
      </c>
      <c r="F7" s="132"/>
      <c r="G7" s="3" t="s">
        <v>6</v>
      </c>
      <c r="H7" s="106"/>
    </row>
    <row r="8" spans="2:8" ht="27.75" customHeight="1" thickBot="1">
      <c r="B8" s="128"/>
      <c r="C8" s="130"/>
      <c r="D8" s="4" t="s">
        <v>7</v>
      </c>
      <c r="E8" s="5" t="s">
        <v>8</v>
      </c>
      <c r="F8" s="5" t="s">
        <v>9</v>
      </c>
      <c r="G8" s="4" t="s">
        <v>7</v>
      </c>
    </row>
    <row r="9" spans="2:8" ht="13.5" customHeight="1">
      <c r="B9" s="6">
        <v>1</v>
      </c>
      <c r="C9" s="7" t="s">
        <v>10</v>
      </c>
      <c r="D9" s="8"/>
      <c r="E9" s="8"/>
      <c r="F9" s="8"/>
      <c r="G9" s="9"/>
    </row>
    <row r="10" spans="2:8" ht="13.5" customHeight="1">
      <c r="B10" s="10">
        <v>10</v>
      </c>
      <c r="C10" s="11" t="s">
        <v>11</v>
      </c>
      <c r="D10" s="12">
        <f>SUM(D11:D13)</f>
        <v>373507.29</v>
      </c>
      <c r="E10" s="12">
        <f>E13+E11+E12</f>
        <v>212816.54</v>
      </c>
      <c r="F10" s="12">
        <f>F13+F11+F12</f>
        <v>219718.34</v>
      </c>
      <c r="G10" s="13">
        <f t="shared" ref="G10:G43" si="0">D10+E10-F10</f>
        <v>366605.49</v>
      </c>
    </row>
    <row r="11" spans="2:8" ht="13.5" customHeight="1">
      <c r="B11" s="14">
        <v>1001</v>
      </c>
      <c r="C11" s="15" t="s">
        <v>12</v>
      </c>
      <c r="D11" s="16">
        <v>85000</v>
      </c>
      <c r="E11" s="16"/>
      <c r="F11" s="16">
        <v>0</v>
      </c>
      <c r="G11" s="17">
        <f t="shared" si="0"/>
        <v>85000</v>
      </c>
    </row>
    <row r="12" spans="2:8" ht="13.5" customHeight="1">
      <c r="B12" s="14">
        <v>1002</v>
      </c>
      <c r="C12" s="15" t="s">
        <v>13</v>
      </c>
      <c r="D12" s="16">
        <v>0</v>
      </c>
      <c r="E12" s="16"/>
      <c r="F12" s="16"/>
      <c r="G12" s="17">
        <f t="shared" si="0"/>
        <v>0</v>
      </c>
    </row>
    <row r="13" spans="2:8" ht="13.5" customHeight="1">
      <c r="B13" s="14">
        <v>1004</v>
      </c>
      <c r="C13" s="15" t="s">
        <v>14</v>
      </c>
      <c r="D13" s="16">
        <v>288507.28999999998</v>
      </c>
      <c r="E13" s="16">
        <f>212448+135.04+233.5</f>
        <v>212816.54</v>
      </c>
      <c r="F13" s="16">
        <f>166839.69+2814+50000+64.65</f>
        <v>219718.34</v>
      </c>
      <c r="G13" s="17">
        <f t="shared" si="0"/>
        <v>281605.49</v>
      </c>
    </row>
    <row r="14" spans="2:8" ht="13.5" customHeight="1">
      <c r="B14" s="10">
        <v>15</v>
      </c>
      <c r="C14" s="11" t="s">
        <v>15</v>
      </c>
      <c r="D14" s="12">
        <f>+D15</f>
        <v>3214940.25</v>
      </c>
      <c r="E14" s="12">
        <f>E15</f>
        <v>62060.71</v>
      </c>
      <c r="F14" s="12">
        <f>F15</f>
        <v>9072.6</v>
      </c>
      <c r="G14" s="13">
        <f t="shared" si="0"/>
        <v>3267928.36</v>
      </c>
    </row>
    <row r="15" spans="2:8" ht="13.5" customHeight="1">
      <c r="B15" s="14">
        <v>1501</v>
      </c>
      <c r="C15" s="15" t="s">
        <v>16</v>
      </c>
      <c r="D15" s="16">
        <v>3214940.25</v>
      </c>
      <c r="E15" s="16">
        <f>50000+10577.61+1483.1</f>
        <v>62060.71</v>
      </c>
      <c r="F15" s="16">
        <v>9072.6</v>
      </c>
      <c r="G15" s="17">
        <f t="shared" si="0"/>
        <v>3267928.36</v>
      </c>
    </row>
    <row r="16" spans="2:8" ht="13.5" customHeight="1">
      <c r="B16" s="10">
        <v>2</v>
      </c>
      <c r="C16" s="11" t="s">
        <v>17</v>
      </c>
      <c r="D16" s="16"/>
      <c r="E16" s="16"/>
      <c r="F16" s="16"/>
      <c r="G16" s="17">
        <f t="shared" si="0"/>
        <v>0</v>
      </c>
    </row>
    <row r="17" spans="2:9" ht="13.5" customHeight="1">
      <c r="B17" s="18">
        <v>26</v>
      </c>
      <c r="C17" s="19" t="s">
        <v>18</v>
      </c>
      <c r="D17" s="12">
        <f>+D18</f>
        <v>-88311.38</v>
      </c>
      <c r="E17" s="12">
        <f>E18</f>
        <v>166839.69</v>
      </c>
      <c r="F17" s="12">
        <f>F18</f>
        <v>137086.81</v>
      </c>
      <c r="G17" s="13">
        <f t="shared" si="0"/>
        <v>-58558.5</v>
      </c>
    </row>
    <row r="18" spans="2:9" ht="13.5" customHeight="1">
      <c r="B18" s="14">
        <v>2601</v>
      </c>
      <c r="C18" s="15" t="s">
        <v>19</v>
      </c>
      <c r="D18" s="16">
        <v>-88311.38</v>
      </c>
      <c r="E18" s="16">
        <v>166839.69</v>
      </c>
      <c r="F18" s="16">
        <f>+E31</f>
        <v>137086.81</v>
      </c>
      <c r="G18" s="17">
        <f>D18+E18-F18</f>
        <v>-58558.5</v>
      </c>
      <c r="H18" s="20"/>
    </row>
    <row r="19" spans="2:9" ht="13.5" customHeight="1">
      <c r="B19" s="18">
        <v>27</v>
      </c>
      <c r="C19" s="19" t="s">
        <v>20</v>
      </c>
      <c r="D19" s="12">
        <f>+D20</f>
        <v>-2814</v>
      </c>
      <c r="E19" s="12">
        <f>E20</f>
        <v>2814</v>
      </c>
      <c r="F19" s="12">
        <f>F20</f>
        <v>2656</v>
      </c>
      <c r="G19" s="13">
        <f t="shared" si="0"/>
        <v>-2656</v>
      </c>
      <c r="H19" s="20"/>
    </row>
    <row r="20" spans="2:9" ht="13.5" customHeight="1">
      <c r="B20" s="14">
        <v>2701</v>
      </c>
      <c r="C20" s="15" t="s">
        <v>21</v>
      </c>
      <c r="D20" s="16">
        <v>-2814</v>
      </c>
      <c r="E20" s="16">
        <v>2814</v>
      </c>
      <c r="F20" s="16">
        <v>2656</v>
      </c>
      <c r="G20" s="17">
        <f t="shared" si="0"/>
        <v>-2656</v>
      </c>
      <c r="H20" s="20"/>
    </row>
    <row r="21" spans="2:9" ht="13.5" customHeight="1">
      <c r="B21" s="10">
        <v>3</v>
      </c>
      <c r="C21" s="11" t="s">
        <v>22</v>
      </c>
      <c r="D21" s="16"/>
      <c r="E21" s="16"/>
      <c r="F21" s="16"/>
      <c r="G21" s="17">
        <f t="shared" si="0"/>
        <v>0</v>
      </c>
      <c r="H21" s="20" t="s">
        <v>23</v>
      </c>
    </row>
    <row r="22" spans="2:9" ht="13.5" customHeight="1">
      <c r="B22" s="10">
        <v>37</v>
      </c>
      <c r="C22" s="11" t="s">
        <v>24</v>
      </c>
      <c r="D22" s="12">
        <f>SUM(D23:D25)</f>
        <v>-597258</v>
      </c>
      <c r="E22" s="12"/>
      <c r="F22" s="12">
        <f>F24</f>
        <v>0</v>
      </c>
      <c r="G22" s="13">
        <f>D22+E22-F22</f>
        <v>-597258</v>
      </c>
    </row>
    <row r="23" spans="2:9" ht="13.5" customHeight="1">
      <c r="B23" s="14">
        <v>3701</v>
      </c>
      <c r="C23" s="15" t="s">
        <v>25</v>
      </c>
      <c r="D23" s="16"/>
      <c r="E23" s="16"/>
      <c r="F23" s="16"/>
      <c r="G23" s="17">
        <f t="shared" si="0"/>
        <v>0</v>
      </c>
      <c r="H23" s="20"/>
    </row>
    <row r="24" spans="2:9" ht="13.5" customHeight="1">
      <c r="B24" s="14">
        <v>3702</v>
      </c>
      <c r="C24" s="21" t="s">
        <v>26</v>
      </c>
      <c r="D24" s="16">
        <v>-597258</v>
      </c>
      <c r="E24" s="16"/>
      <c r="F24" s="16">
        <v>0</v>
      </c>
      <c r="G24" s="17">
        <f t="shared" si="0"/>
        <v>-597258</v>
      </c>
      <c r="H24" s="20"/>
    </row>
    <row r="25" spans="2:9" ht="13.5" customHeight="1">
      <c r="B25" s="14">
        <v>3703</v>
      </c>
      <c r="C25" s="15" t="s">
        <v>27</v>
      </c>
      <c r="D25" s="16"/>
      <c r="E25" s="16"/>
      <c r="F25" s="16"/>
      <c r="G25" s="17">
        <f t="shared" si="0"/>
        <v>0</v>
      </c>
    </row>
    <row r="26" spans="2:9" ht="13.5" customHeight="1">
      <c r="B26" s="10">
        <v>38</v>
      </c>
      <c r="C26" s="11" t="s">
        <v>28</v>
      </c>
      <c r="D26" s="12">
        <f>SUM(D27:D28)</f>
        <v>-2099380</v>
      </c>
      <c r="E26" s="12"/>
      <c r="F26" s="12"/>
      <c r="G26" s="13">
        <f>D26+E26-F26</f>
        <v>-2099380</v>
      </c>
    </row>
    <row r="27" spans="2:9" ht="13.5" customHeight="1">
      <c r="B27" s="22">
        <v>3801</v>
      </c>
      <c r="C27" s="21" t="s">
        <v>29</v>
      </c>
      <c r="D27" s="16">
        <v>-2099380</v>
      </c>
      <c r="E27" s="16"/>
      <c r="F27" s="16">
        <v>0</v>
      </c>
      <c r="G27" s="17">
        <f t="shared" si="0"/>
        <v>-2099380</v>
      </c>
    </row>
    <row r="28" spans="2:9" ht="13.5" customHeight="1">
      <c r="B28" s="14">
        <v>3803</v>
      </c>
      <c r="C28" s="15" t="s">
        <v>30</v>
      </c>
      <c r="D28" s="16"/>
      <c r="E28" s="16"/>
      <c r="F28" s="16"/>
      <c r="G28" s="17">
        <f t="shared" si="0"/>
        <v>0</v>
      </c>
    </row>
    <row r="29" spans="2:9" ht="13.5" customHeight="1">
      <c r="B29" s="10">
        <v>4</v>
      </c>
      <c r="C29" s="11" t="s">
        <v>31</v>
      </c>
      <c r="D29" s="16"/>
      <c r="E29" s="16"/>
      <c r="F29" s="16"/>
      <c r="G29" s="17">
        <f t="shared" si="0"/>
        <v>0</v>
      </c>
      <c r="H29" s="23"/>
    </row>
    <row r="30" spans="2:9" ht="13.5" customHeight="1">
      <c r="B30" s="10">
        <v>42</v>
      </c>
      <c r="C30" s="11" t="s">
        <v>32</v>
      </c>
      <c r="D30" s="12">
        <f>+D31</f>
        <v>1497007.15</v>
      </c>
      <c r="E30" s="12">
        <f>E31</f>
        <v>137086.81</v>
      </c>
      <c r="F30" s="12">
        <f>F31</f>
        <v>0</v>
      </c>
      <c r="G30" s="13">
        <f t="shared" si="0"/>
        <v>1634093.96</v>
      </c>
      <c r="H30" s="23"/>
      <c r="I30" s="23"/>
    </row>
    <row r="31" spans="2:9" ht="13.5" customHeight="1">
      <c r="B31" s="14">
        <v>4201</v>
      </c>
      <c r="C31" s="15" t="s">
        <v>33</v>
      </c>
      <c r="D31" s="16">
        <v>1497007.15</v>
      </c>
      <c r="E31" s="16">
        <f>166839.69-88311.38+58558.5</f>
        <v>137086.81</v>
      </c>
      <c r="F31" s="16">
        <v>0</v>
      </c>
      <c r="G31" s="17">
        <f t="shared" si="0"/>
        <v>1634093.96</v>
      </c>
    </row>
    <row r="32" spans="2:9" ht="13.5" customHeight="1">
      <c r="B32" s="10">
        <v>47</v>
      </c>
      <c r="C32" s="11" t="s">
        <v>34</v>
      </c>
      <c r="D32" s="12">
        <f>SUM(D33:D34)</f>
        <v>67473.81</v>
      </c>
      <c r="E32" s="12">
        <f>E33+E34</f>
        <v>11793.25</v>
      </c>
      <c r="F32" s="12">
        <f>F33+F34</f>
        <v>0</v>
      </c>
      <c r="G32" s="13">
        <f t="shared" si="0"/>
        <v>79267.06</v>
      </c>
    </row>
    <row r="33" spans="1:8" ht="13.5" customHeight="1">
      <c r="B33" s="14">
        <v>4701</v>
      </c>
      <c r="C33" s="15" t="s">
        <v>35</v>
      </c>
      <c r="D33" s="16">
        <v>28396.7</v>
      </c>
      <c r="E33" s="16">
        <f>+F20</f>
        <v>2656</v>
      </c>
      <c r="F33" s="16">
        <v>0</v>
      </c>
      <c r="G33" s="17">
        <f t="shared" si="0"/>
        <v>31052.7</v>
      </c>
    </row>
    <row r="34" spans="1:8" ht="13.5" customHeight="1">
      <c r="B34" s="14">
        <v>4704</v>
      </c>
      <c r="C34" s="15" t="s">
        <v>36</v>
      </c>
      <c r="D34" s="16">
        <v>39077.11</v>
      </c>
      <c r="E34" s="16">
        <f>9072.6+64.65</f>
        <v>9137.25</v>
      </c>
      <c r="F34" s="16">
        <v>0</v>
      </c>
      <c r="G34" s="17">
        <f t="shared" si="0"/>
        <v>48214.36</v>
      </c>
    </row>
    <row r="35" spans="1:8" ht="13.5" customHeight="1">
      <c r="B35" s="10">
        <v>5</v>
      </c>
      <c r="C35" s="11" t="s">
        <v>37</v>
      </c>
      <c r="D35" s="16"/>
      <c r="E35" s="16"/>
      <c r="F35" s="16"/>
      <c r="G35" s="17">
        <f>D35+E35-F35</f>
        <v>0</v>
      </c>
    </row>
    <row r="36" spans="1:8" ht="13.5" customHeight="1">
      <c r="B36" s="10">
        <v>50</v>
      </c>
      <c r="C36" s="11" t="s">
        <v>38</v>
      </c>
      <c r="D36" s="12">
        <f>SUM(D37:D38)</f>
        <v>-2271012.5</v>
      </c>
      <c r="E36" s="12"/>
      <c r="F36" s="12">
        <f>+F37+F38</f>
        <v>212681.5</v>
      </c>
      <c r="G36" s="13">
        <f>D36+E36-F36</f>
        <v>-2483694</v>
      </c>
    </row>
    <row r="37" spans="1:8" ht="13.5" customHeight="1">
      <c r="B37" s="14">
        <v>5005</v>
      </c>
      <c r="C37" s="15" t="s">
        <v>39</v>
      </c>
      <c r="D37" s="16">
        <v>-2269468.7999999998</v>
      </c>
      <c r="E37" s="16"/>
      <c r="F37" s="16">
        <v>212448</v>
      </c>
      <c r="G37" s="17">
        <f t="shared" si="0"/>
        <v>-2481916.7999999998</v>
      </c>
      <c r="H37" s="20"/>
    </row>
    <row r="38" spans="1:8" ht="13.5" customHeight="1">
      <c r="B38" s="14">
        <v>5006</v>
      </c>
      <c r="C38" s="15" t="s">
        <v>40</v>
      </c>
      <c r="D38" s="16">
        <v>-1543.7</v>
      </c>
      <c r="E38" s="16"/>
      <c r="F38" s="16">
        <v>233.5</v>
      </c>
      <c r="G38" s="17">
        <f t="shared" si="0"/>
        <v>-1777.2</v>
      </c>
      <c r="H38" s="24"/>
    </row>
    <row r="39" spans="1:8" ht="13.5" customHeight="1">
      <c r="B39" s="10">
        <v>57</v>
      </c>
      <c r="C39" s="11" t="s">
        <v>41</v>
      </c>
      <c r="D39" s="12">
        <f>+D40</f>
        <v>-94152.62</v>
      </c>
      <c r="E39" s="16"/>
      <c r="F39" s="12">
        <f>F40</f>
        <v>12195.750000000002</v>
      </c>
      <c r="G39" s="17">
        <f t="shared" si="0"/>
        <v>-106348.37</v>
      </c>
    </row>
    <row r="40" spans="1:8" ht="13.5" customHeight="1">
      <c r="B40" s="14">
        <v>5705</v>
      </c>
      <c r="C40" s="15" t="s">
        <v>42</v>
      </c>
      <c r="D40" s="16">
        <v>-94152.62</v>
      </c>
      <c r="E40" s="16"/>
      <c r="F40" s="16">
        <f>10577.61+1483.1+135.04</f>
        <v>12195.750000000002</v>
      </c>
      <c r="G40" s="17">
        <f t="shared" si="0"/>
        <v>-106348.37</v>
      </c>
    </row>
    <row r="41" spans="1:8" ht="13.5" customHeight="1">
      <c r="B41" s="10">
        <v>6</v>
      </c>
      <c r="C41" s="11" t="s">
        <v>43</v>
      </c>
      <c r="D41" s="16"/>
      <c r="E41" s="16"/>
      <c r="F41" s="16"/>
      <c r="G41" s="17"/>
    </row>
    <row r="42" spans="1:8" ht="13.5" customHeight="1">
      <c r="B42" s="10">
        <v>60</v>
      </c>
      <c r="C42" s="11" t="s">
        <v>44</v>
      </c>
      <c r="D42" s="25"/>
      <c r="E42" s="25"/>
      <c r="F42" s="25"/>
      <c r="G42" s="17">
        <f t="shared" si="0"/>
        <v>0</v>
      </c>
    </row>
    <row r="43" spans="1:8" ht="13.5" customHeight="1" thickBot="1">
      <c r="B43" s="26">
        <v>6001</v>
      </c>
      <c r="C43" s="27" t="s">
        <v>45</v>
      </c>
      <c r="D43" s="28"/>
      <c r="E43" s="28"/>
      <c r="F43" s="28"/>
      <c r="G43" s="124">
        <f t="shared" si="0"/>
        <v>0</v>
      </c>
    </row>
    <row r="44" spans="1:8" s="24" customFormat="1" ht="13.5" customHeight="1" thickBot="1">
      <c r="A44"/>
      <c r="B44" s="29">
        <v>68</v>
      </c>
      <c r="C44" s="30" t="s">
        <v>30</v>
      </c>
      <c r="D44" s="31"/>
      <c r="E44" s="31"/>
      <c r="F44" s="31"/>
      <c r="G44" s="31"/>
    </row>
    <row r="45" spans="1:8" ht="13.5" customHeight="1" thickTop="1" thickBot="1">
      <c r="B45" s="32">
        <v>6801</v>
      </c>
      <c r="C45" s="33" t="s">
        <v>46</v>
      </c>
      <c r="D45" s="34"/>
      <c r="E45" s="34"/>
      <c r="F45" s="34"/>
      <c r="G45" s="34"/>
    </row>
    <row r="46" spans="1:8" ht="13.5" customHeight="1">
      <c r="B46" s="35"/>
      <c r="C46" s="36"/>
      <c r="D46" s="37"/>
      <c r="E46" s="91">
        <f>SUM(E9:E45)</f>
        <v>1186822</v>
      </c>
      <c r="F46" s="91">
        <f>SUM(F9:F45)</f>
        <v>1186822</v>
      </c>
      <c r="G46" s="37"/>
    </row>
    <row r="47" spans="1:8" ht="13.5" customHeight="1">
      <c r="B47" s="35"/>
      <c r="C47" s="36"/>
      <c r="D47" s="37"/>
      <c r="E47" s="37"/>
      <c r="F47" s="114">
        <f>+E46-F46</f>
        <v>0</v>
      </c>
      <c r="G47" s="37"/>
    </row>
    <row r="48" spans="1:8" ht="13.5">
      <c r="B48" s="35"/>
      <c r="C48" s="36"/>
      <c r="D48" s="37"/>
      <c r="E48" s="37"/>
      <c r="F48" s="37"/>
      <c r="G48" s="37"/>
    </row>
    <row r="51" spans="6:6">
      <c r="F51" s="108"/>
    </row>
  </sheetData>
  <mergeCells count="7">
    <mergeCell ref="B1:G1"/>
    <mergeCell ref="B3:G3"/>
    <mergeCell ref="B4:G4"/>
    <mergeCell ref="B5:G5"/>
    <mergeCell ref="B7:B8"/>
    <mergeCell ref="C7:C8"/>
    <mergeCell ref="E7:F7"/>
  </mergeCells>
  <pageMargins left="0" right="0" top="0" bottom="0" header="0.23622047244094491" footer="0.51181102362204722"/>
  <pageSetup paperSize="9" scale="85" orientation="portrait" r:id="rId1"/>
  <colBreaks count="1" manualBreakCount="1">
    <brk id="7" max="1048575" man="1"/>
  </colBreaks>
  <ignoredErrors>
    <ignoredError sqref="F18" formula="1"/>
    <ignoredError sqref="D22 D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8" zoomScale="106" zoomScaleNormal="106" workbookViewId="0">
      <selection activeCell="I23" sqref="I23"/>
    </sheetView>
  </sheetViews>
  <sheetFormatPr baseColWidth="10" defaultRowHeight="12.75"/>
  <cols>
    <col min="1" max="1" width="5.85546875" customWidth="1"/>
    <col min="2" max="2" width="27.42578125" customWidth="1"/>
    <col min="3" max="3" width="2.5703125" customWidth="1"/>
    <col min="4" max="5" width="14.5703125" customWidth="1"/>
    <col min="7" max="7" width="18.5703125" customWidth="1"/>
    <col min="8" max="8" width="16.7109375" customWidth="1"/>
    <col min="9" max="9" width="15.85546875" customWidth="1"/>
    <col min="11" max="11" width="15.140625" bestFit="1" customWidth="1"/>
  </cols>
  <sheetData>
    <row r="1" spans="1:10" ht="12.75" customHeight="1"/>
    <row r="2" spans="1:10" ht="12.75" customHeight="1">
      <c r="B2" s="40"/>
      <c r="H2" s="41" t="s">
        <v>47</v>
      </c>
    </row>
    <row r="3" spans="1:10" s="43" customFormat="1" ht="18" customHeight="1">
      <c r="A3"/>
      <c r="B3" s="42"/>
      <c r="C3"/>
      <c r="D3"/>
      <c r="E3"/>
      <c r="F3"/>
      <c r="G3"/>
      <c r="H3"/>
      <c r="I3"/>
      <c r="J3"/>
    </row>
    <row r="4" spans="1:10" s="43" customFormat="1" ht="18" customHeight="1">
      <c r="A4"/>
      <c r="B4" s="154" t="s">
        <v>1</v>
      </c>
      <c r="C4" s="154"/>
      <c r="D4" s="154"/>
      <c r="E4" s="154"/>
      <c r="F4" s="154"/>
      <c r="G4" s="154"/>
      <c r="H4" s="154"/>
      <c r="I4" s="154"/>
      <c r="J4"/>
    </row>
    <row r="5" spans="1:10" ht="13.5" customHeight="1">
      <c r="B5" s="154" t="s">
        <v>101</v>
      </c>
      <c r="C5" s="154"/>
      <c r="D5" s="154"/>
      <c r="E5" s="154"/>
      <c r="F5" s="154"/>
      <c r="G5" s="154"/>
      <c r="H5" s="154"/>
      <c r="I5" s="154"/>
    </row>
    <row r="6" spans="1:10" ht="13.5" customHeight="1" thickBot="1">
      <c r="B6" s="42"/>
    </row>
    <row r="7" spans="1:10" ht="13.5" customHeight="1">
      <c r="B7" s="155" t="s">
        <v>10</v>
      </c>
      <c r="C7" s="156"/>
      <c r="D7" s="44" t="s">
        <v>48</v>
      </c>
      <c r="E7" s="45" t="s">
        <v>49</v>
      </c>
      <c r="F7" s="155" t="s">
        <v>50</v>
      </c>
      <c r="G7" s="156"/>
      <c r="H7" s="46" t="s">
        <v>48</v>
      </c>
      <c r="I7" s="44" t="s">
        <v>49</v>
      </c>
    </row>
    <row r="8" spans="1:10" ht="17.25" customHeight="1" thickBot="1">
      <c r="B8" s="157"/>
      <c r="C8" s="158"/>
      <c r="D8" s="47" t="s">
        <v>7</v>
      </c>
      <c r="E8" s="48" t="s">
        <v>7</v>
      </c>
      <c r="F8" s="157"/>
      <c r="G8" s="158"/>
      <c r="H8" s="47" t="s">
        <v>7</v>
      </c>
      <c r="I8" s="48" t="s">
        <v>7</v>
      </c>
    </row>
    <row r="9" spans="1:10" ht="17.25" customHeight="1">
      <c r="B9" s="150" t="s">
        <v>51</v>
      </c>
      <c r="C9" s="151"/>
      <c r="D9" s="49">
        <f>'B.C- FONDO '!G10</f>
        <v>366605.49</v>
      </c>
      <c r="E9" s="50">
        <v>80896</v>
      </c>
      <c r="F9" s="152" t="s">
        <v>52</v>
      </c>
      <c r="G9" s="153"/>
      <c r="H9" s="49">
        <f>-'B.C- FONDO '!G17</f>
        <v>58558.5</v>
      </c>
      <c r="I9" s="51">
        <v>32353</v>
      </c>
    </row>
    <row r="10" spans="1:10" ht="17.25" customHeight="1">
      <c r="B10" s="144" t="s">
        <v>53</v>
      </c>
      <c r="C10" s="145"/>
      <c r="D10" s="52">
        <f>'B.C- FONDO '!G14</f>
        <v>3267928.36</v>
      </c>
      <c r="E10" s="53">
        <v>2440175</v>
      </c>
      <c r="F10" s="146" t="s">
        <v>54</v>
      </c>
      <c r="G10" s="147"/>
      <c r="H10" s="54">
        <f>-'B.C- FONDO '!G19</f>
        <v>2656</v>
      </c>
      <c r="I10" s="55">
        <v>3115</v>
      </c>
    </row>
    <row r="11" spans="1:10" ht="17.25" customHeight="1">
      <c r="B11" s="144"/>
      <c r="C11" s="145"/>
      <c r="D11" s="52"/>
      <c r="E11" s="55"/>
      <c r="F11" s="137" t="s">
        <v>55</v>
      </c>
      <c r="G11" s="138"/>
      <c r="H11" s="56">
        <f>H9+H10</f>
        <v>61214.5</v>
      </c>
      <c r="I11" s="56">
        <f>I9+I10</f>
        <v>35468</v>
      </c>
    </row>
    <row r="12" spans="1:10" ht="17.25" customHeight="1">
      <c r="B12" s="144"/>
      <c r="C12" s="145"/>
      <c r="D12" s="52"/>
      <c r="E12" s="55"/>
      <c r="F12" s="137"/>
      <c r="G12" s="138"/>
      <c r="H12" s="52"/>
      <c r="I12" s="55"/>
    </row>
    <row r="13" spans="1:10" ht="17.25" customHeight="1">
      <c r="B13" s="144"/>
      <c r="C13" s="145"/>
      <c r="D13" s="52"/>
      <c r="E13" s="55"/>
      <c r="F13" s="146"/>
      <c r="G13" s="147"/>
      <c r="H13" s="52"/>
      <c r="I13" s="55"/>
    </row>
    <row r="14" spans="1:10" ht="17.25" customHeight="1">
      <c r="B14" s="144"/>
      <c r="C14" s="145"/>
      <c r="D14" s="52"/>
      <c r="E14" s="55"/>
      <c r="F14" s="146" t="s">
        <v>56</v>
      </c>
      <c r="G14" s="147"/>
      <c r="H14" s="56">
        <f>H16</f>
        <v>597258</v>
      </c>
      <c r="I14" s="56">
        <f>I16</f>
        <v>597258</v>
      </c>
    </row>
    <row r="15" spans="1:10" ht="17.25" customHeight="1">
      <c r="B15" s="144"/>
      <c r="C15" s="145"/>
      <c r="D15" s="52"/>
      <c r="E15" s="55"/>
      <c r="F15" s="146" t="s">
        <v>57</v>
      </c>
      <c r="G15" s="147"/>
      <c r="H15" s="52"/>
      <c r="I15" s="55"/>
    </row>
    <row r="16" spans="1:10" ht="17.25" customHeight="1">
      <c r="B16" s="144"/>
      <c r="C16" s="145"/>
      <c r="D16" s="52"/>
      <c r="E16" s="55"/>
      <c r="F16" s="146" t="s">
        <v>58</v>
      </c>
      <c r="G16" s="147"/>
      <c r="H16" s="52">
        <f>-'B.C- FONDO '!G22</f>
        <v>597258</v>
      </c>
      <c r="I16" s="55">
        <v>597258</v>
      </c>
    </row>
    <row r="17" spans="2:11" ht="17.25" customHeight="1">
      <c r="B17" s="144"/>
      <c r="C17" s="145"/>
      <c r="D17" s="52"/>
      <c r="E17" s="55"/>
      <c r="F17" s="146" t="s">
        <v>59</v>
      </c>
      <c r="G17" s="147"/>
      <c r="H17" s="52"/>
      <c r="I17" s="55"/>
    </row>
    <row r="18" spans="2:11" ht="17.25" customHeight="1">
      <c r="B18" s="57"/>
      <c r="C18" s="58"/>
      <c r="D18" s="52"/>
      <c r="E18" s="55"/>
      <c r="F18" s="148" t="s">
        <v>60</v>
      </c>
      <c r="G18" s="149"/>
      <c r="H18" s="59">
        <f>H19+H20</f>
        <v>2976061.35</v>
      </c>
      <c r="I18" s="56">
        <f>I19+I20</f>
        <v>1888345</v>
      </c>
    </row>
    <row r="19" spans="2:11" ht="17.25" customHeight="1">
      <c r="B19" s="144"/>
      <c r="C19" s="145"/>
      <c r="D19" s="52"/>
      <c r="E19" s="55"/>
      <c r="F19" s="146" t="s">
        <v>61</v>
      </c>
      <c r="G19" s="147"/>
      <c r="H19" s="52">
        <f>-'B.C- FONDO '!G26</f>
        <v>2099380</v>
      </c>
      <c r="I19" s="55">
        <v>835733</v>
      </c>
      <c r="K19" s="108"/>
    </row>
    <row r="20" spans="2:11" ht="17.25" customHeight="1">
      <c r="B20" s="144"/>
      <c r="C20" s="145"/>
      <c r="D20" s="52"/>
      <c r="E20" s="55"/>
      <c r="F20" s="146" t="s">
        <v>62</v>
      </c>
      <c r="G20" s="147"/>
      <c r="H20" s="60">
        <f>'FORMATO "B" - FONDO 2'!C18</f>
        <v>876681.35000000009</v>
      </c>
      <c r="I20" s="60">
        <v>1052612</v>
      </c>
    </row>
    <row r="21" spans="2:11" ht="17.25" customHeight="1" thickBot="1">
      <c r="B21" s="144"/>
      <c r="C21" s="145"/>
      <c r="D21" s="61"/>
      <c r="E21" s="61"/>
      <c r="F21" s="146" t="s">
        <v>63</v>
      </c>
      <c r="G21" s="147"/>
      <c r="H21" s="62">
        <f>H14+H18</f>
        <v>3573319.35</v>
      </c>
      <c r="I21" s="62">
        <f>I14+I18</f>
        <v>2485603</v>
      </c>
    </row>
    <row r="22" spans="2:11" ht="17.25" customHeight="1" thickBot="1">
      <c r="B22" s="135" t="s">
        <v>64</v>
      </c>
      <c r="C22" s="136"/>
      <c r="D22" s="63">
        <f>D9+D10</f>
        <v>3634533.8499999996</v>
      </c>
      <c r="E22" s="63">
        <f>E9+E10</f>
        <v>2521071</v>
      </c>
      <c r="F22" s="137" t="s">
        <v>65</v>
      </c>
      <c r="G22" s="138"/>
      <c r="H22" s="64">
        <f>H11+H21</f>
        <v>3634533.85</v>
      </c>
      <c r="I22" s="65">
        <f>I11+I21</f>
        <v>2521071</v>
      </c>
    </row>
    <row r="23" spans="2:11" ht="17.25" customHeight="1" thickTop="1" thickBot="1">
      <c r="B23" s="139"/>
      <c r="C23" s="140"/>
      <c r="D23" s="66"/>
      <c r="E23" s="67"/>
      <c r="F23" s="141"/>
      <c r="G23" s="142"/>
      <c r="H23" s="68"/>
      <c r="I23" s="67"/>
    </row>
    <row r="24" spans="2:11" ht="17.25" customHeight="1">
      <c r="B24" s="69"/>
      <c r="C24" s="143"/>
      <c r="D24" s="143"/>
      <c r="E24" s="143"/>
      <c r="F24" s="143"/>
      <c r="G24" s="70"/>
      <c r="H24" s="70"/>
      <c r="I24" s="70"/>
    </row>
    <row r="25" spans="2:11" ht="12.75" customHeight="1">
      <c r="B25" s="38"/>
      <c r="G25" s="134"/>
      <c r="H25" s="134"/>
      <c r="I25" s="134"/>
      <c r="J25" s="134"/>
    </row>
    <row r="26" spans="2:11" ht="13.5" customHeight="1">
      <c r="B26" s="39"/>
      <c r="G26" s="133"/>
      <c r="H26" s="133"/>
      <c r="I26" s="133"/>
      <c r="J26" s="133"/>
    </row>
    <row r="27" spans="2:11" ht="12.75" customHeight="1">
      <c r="B27" s="38"/>
      <c r="G27" s="134"/>
      <c r="H27" s="134"/>
      <c r="I27" s="134"/>
      <c r="J27" s="134"/>
    </row>
    <row r="28" spans="2:11" ht="17.25" customHeight="1">
      <c r="G28" s="134"/>
      <c r="H28" s="134"/>
      <c r="I28" s="134"/>
      <c r="J28" s="134"/>
    </row>
    <row r="29" spans="2:11" ht="12.75" customHeight="1"/>
  </sheetData>
  <mergeCells count="40">
    <mergeCell ref="B4:I4"/>
    <mergeCell ref="B5:I5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21:C21"/>
    <mergeCell ref="F21:G21"/>
    <mergeCell ref="B15:C15"/>
    <mergeCell ref="F15:G15"/>
    <mergeCell ref="B16:C16"/>
    <mergeCell ref="F16:G16"/>
    <mergeCell ref="B17:C17"/>
    <mergeCell ref="F17:G17"/>
    <mergeCell ref="F18:G18"/>
    <mergeCell ref="B19:C19"/>
    <mergeCell ref="F19:G19"/>
    <mergeCell ref="B20:C20"/>
    <mergeCell ref="F20:G20"/>
    <mergeCell ref="G26:J26"/>
    <mergeCell ref="G27:J27"/>
    <mergeCell ref="G28:J28"/>
    <mergeCell ref="B22:C22"/>
    <mergeCell ref="F22:G22"/>
    <mergeCell ref="B23:C23"/>
    <mergeCell ref="F23:G23"/>
    <mergeCell ref="C24:F24"/>
    <mergeCell ref="G25:J25"/>
  </mergeCells>
  <pageMargins left="0.70866141732283472" right="0.70866141732283472" top="0.39370078740157483" bottom="0.27559055118110237" header="0.31496062992125984" footer="0.23622047244094491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zoomScale="96" zoomScaleNormal="96" workbookViewId="0">
      <selection activeCell="D16" sqref="D16"/>
    </sheetView>
  </sheetViews>
  <sheetFormatPr baseColWidth="10" defaultRowHeight="12.75"/>
  <cols>
    <col min="1" max="1" width="3" customWidth="1"/>
    <col min="2" max="2" width="38.140625" customWidth="1"/>
    <col min="3" max="3" width="17.140625" customWidth="1"/>
    <col min="4" max="4" width="18.140625" customWidth="1"/>
  </cols>
  <sheetData>
    <row r="1" spans="2:6">
      <c r="D1" s="41" t="s">
        <v>66</v>
      </c>
    </row>
    <row r="2" spans="2:6">
      <c r="B2" s="71"/>
    </row>
    <row r="3" spans="2:6" ht="13.5" customHeight="1">
      <c r="B3" s="126" t="s">
        <v>1</v>
      </c>
      <c r="C3" s="126"/>
      <c r="D3" s="126"/>
    </row>
    <row r="4" spans="2:6" ht="13.5" customHeight="1">
      <c r="B4" s="154" t="s">
        <v>102</v>
      </c>
      <c r="C4" s="154"/>
      <c r="D4" s="154"/>
    </row>
    <row r="5" spans="2:6" ht="18" customHeight="1" thickBot="1">
      <c r="B5" s="40"/>
    </row>
    <row r="6" spans="2:6" ht="18" customHeight="1">
      <c r="B6" s="72" t="s">
        <v>3</v>
      </c>
      <c r="C6" s="73" t="s">
        <v>48</v>
      </c>
      <c r="D6" s="72" t="s">
        <v>67</v>
      </c>
    </row>
    <row r="7" spans="2:6" ht="14.25" thickBot="1">
      <c r="B7" s="74"/>
      <c r="C7" s="75" t="s">
        <v>7</v>
      </c>
      <c r="D7" s="76" t="s">
        <v>7</v>
      </c>
    </row>
    <row r="8" spans="2:6" ht="13.5" customHeight="1">
      <c r="B8" s="77"/>
      <c r="C8" s="78"/>
      <c r="D8" s="79"/>
    </row>
    <row r="9" spans="2:6" ht="17.25" customHeight="1">
      <c r="B9" s="80" t="s">
        <v>68</v>
      </c>
      <c r="C9" s="81">
        <f>-'B.C- FONDO '!G37</f>
        <v>2481916.7999999998</v>
      </c>
      <c r="D9" s="55">
        <v>3825527</v>
      </c>
    </row>
    <row r="10" spans="2:6" ht="17.25" customHeight="1" thickBot="1">
      <c r="B10" s="80" t="s">
        <v>69</v>
      </c>
      <c r="C10" s="82">
        <f>-'B.C- FONDO '!G38</f>
        <v>1777.2</v>
      </c>
      <c r="D10" s="55">
        <v>1916</v>
      </c>
    </row>
    <row r="11" spans="2:6" ht="17.25" customHeight="1" thickTop="1">
      <c r="B11" s="83" t="s">
        <v>70</v>
      </c>
      <c r="C11" s="84">
        <f>C9+C10</f>
        <v>2483694</v>
      </c>
      <c r="D11" s="85">
        <f>D9+D10</f>
        <v>3827443</v>
      </c>
    </row>
    <row r="12" spans="2:6" ht="17.25" customHeight="1">
      <c r="B12" s="80" t="s">
        <v>71</v>
      </c>
      <c r="C12" s="81">
        <f>-'B.C- FONDO '!G30</f>
        <v>-1634093.96</v>
      </c>
      <c r="D12" s="55">
        <v>-2741149</v>
      </c>
    </row>
    <row r="13" spans="2:6" ht="17.25" customHeight="1" thickBot="1">
      <c r="B13" s="80" t="s">
        <v>72</v>
      </c>
      <c r="C13" s="61">
        <f>-'B.C- FONDO '!G33</f>
        <v>-31052.7</v>
      </c>
      <c r="D13" s="61">
        <v>-47842</v>
      </c>
    </row>
    <row r="14" spans="2:6" ht="17.25" customHeight="1">
      <c r="B14" s="83" t="s">
        <v>73</v>
      </c>
      <c r="C14" s="56">
        <f>C11+C12+C13</f>
        <v>818547.34000000008</v>
      </c>
      <c r="D14" s="56">
        <f>D11+D12+D13</f>
        <v>1038452</v>
      </c>
    </row>
    <row r="15" spans="2:6" ht="17.25" customHeight="1" thickBot="1">
      <c r="B15" s="80" t="s">
        <v>74</v>
      </c>
      <c r="C15" s="61">
        <f>(-'B.C- FONDO '!G40)-('B.C- FONDO '!G34)</f>
        <v>58134.009999999995</v>
      </c>
      <c r="D15" s="55">
        <v>14160</v>
      </c>
    </row>
    <row r="16" spans="2:6" ht="17.25" customHeight="1" thickBot="1">
      <c r="B16" s="83" t="s">
        <v>75</v>
      </c>
      <c r="C16" s="87">
        <f>C14+C15</f>
        <v>876681.35000000009</v>
      </c>
      <c r="D16" s="87">
        <f>D14+D15</f>
        <v>1052612</v>
      </c>
      <c r="E16" s="86"/>
      <c r="F16" s="86"/>
    </row>
    <row r="17" spans="2:16" ht="17.25" customHeight="1">
      <c r="B17" s="80"/>
      <c r="C17" s="88"/>
      <c r="D17" s="89"/>
      <c r="E17" s="86"/>
      <c r="F17" s="86"/>
    </row>
    <row r="18" spans="2:16" ht="17.25" customHeight="1" thickBot="1">
      <c r="B18" s="83" t="s">
        <v>76</v>
      </c>
      <c r="C18" s="63">
        <f>C16</f>
        <v>876681.35000000009</v>
      </c>
      <c r="D18" s="63">
        <f>D16</f>
        <v>1052612</v>
      </c>
      <c r="E18" s="86"/>
      <c r="F18" s="86"/>
    </row>
    <row r="19" spans="2:16" ht="17.25" customHeight="1" thickTop="1" thickBot="1">
      <c r="B19" s="90"/>
      <c r="C19" s="82"/>
      <c r="D19" s="61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pans="2:16" ht="17.25" customHeight="1">
      <c r="B20" s="71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pans="2:16" ht="0.75" customHeight="1"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2:16" ht="18" customHeight="1"/>
    <row r="26" spans="2:16" ht="12.75" customHeight="1">
      <c r="B26" s="38"/>
      <c r="C26" s="134"/>
      <c r="D26" s="134"/>
      <c r="E26" s="134"/>
      <c r="F26" s="134"/>
    </row>
    <row r="27" spans="2:16" ht="12.75" customHeight="1">
      <c r="B27" s="39"/>
      <c r="C27" s="133"/>
      <c r="D27" s="133"/>
      <c r="E27" s="133"/>
      <c r="F27" s="133"/>
    </row>
    <row r="28" spans="2:16" ht="18" customHeight="1">
      <c r="B28" s="38"/>
      <c r="C28" s="134"/>
      <c r="D28" s="134"/>
      <c r="E28" s="134"/>
      <c r="F28" s="134"/>
    </row>
    <row r="29" spans="2:16" ht="17.25" customHeight="1">
      <c r="C29" s="134"/>
      <c r="D29" s="134"/>
      <c r="E29" s="134"/>
      <c r="F29" s="134"/>
    </row>
    <row r="30" spans="2:16" ht="18.75" customHeight="1"/>
    <row r="31" spans="2:16" ht="12.75" customHeight="1"/>
    <row r="32" spans="2:16" ht="13.5" customHeight="1"/>
    <row r="33" spans="2:6" ht="12.75" customHeight="1">
      <c r="B33" s="38"/>
      <c r="C33" s="159"/>
      <c r="D33" s="159"/>
      <c r="E33" s="159"/>
      <c r="F33" s="159"/>
    </row>
    <row r="34" spans="2:6">
      <c r="B34" s="39"/>
      <c r="C34" s="160"/>
      <c r="D34" s="160"/>
      <c r="E34" s="160"/>
      <c r="F34" s="160"/>
    </row>
    <row r="35" spans="2:6" ht="13.5">
      <c r="B35" s="38"/>
      <c r="C35" s="159"/>
      <c r="D35" s="159"/>
      <c r="E35" s="159"/>
      <c r="F35" s="159"/>
    </row>
    <row r="36" spans="2:6" ht="13.5">
      <c r="C36" s="159"/>
      <c r="D36" s="159"/>
      <c r="E36" s="159"/>
      <c r="F36" s="159"/>
    </row>
  </sheetData>
  <mergeCells count="10">
    <mergeCell ref="C33:F33"/>
    <mergeCell ref="C34:F34"/>
    <mergeCell ref="C35:F35"/>
    <mergeCell ref="C36:F36"/>
    <mergeCell ref="B3:D3"/>
    <mergeCell ref="B4:D4"/>
    <mergeCell ref="C26:F26"/>
    <mergeCell ref="C27:F27"/>
    <mergeCell ref="C28:F28"/>
    <mergeCell ref="C29:F29"/>
  </mergeCells>
  <pageMargins left="0.70866141732283472" right="0.70866141732283472" top="0.86614173228346458" bottom="0.74803149606299213" header="0.31496062992125984" footer="0.31496062992125984"/>
  <pageSetup paperSize="9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1"/>
    </sheetView>
  </sheetViews>
  <sheetFormatPr baseColWidth="10" defaultRowHeight="12.75"/>
  <cols>
    <col min="1" max="1" width="45.5703125" customWidth="1"/>
    <col min="2" max="3" width="11.42578125" style="95"/>
  </cols>
  <sheetData>
    <row r="1" spans="1:3" ht="15">
      <c r="A1" s="161" t="s">
        <v>77</v>
      </c>
      <c r="B1" s="161"/>
      <c r="C1" s="161"/>
    </row>
    <row r="2" spans="1:3">
      <c r="A2" s="92" t="s">
        <v>78</v>
      </c>
      <c r="B2" s="93"/>
      <c r="C2" s="93"/>
    </row>
    <row r="3" spans="1:3">
      <c r="A3" s="92" t="s">
        <v>79</v>
      </c>
      <c r="B3" s="93"/>
      <c r="C3" s="93">
        <f>B4</f>
        <v>366605.49</v>
      </c>
    </row>
    <row r="4" spans="1:3">
      <c r="A4" s="92" t="s">
        <v>80</v>
      </c>
      <c r="B4" s="93">
        <f>+'B.C- FONDO '!G10</f>
        <v>366605.49</v>
      </c>
      <c r="C4" s="93"/>
    </row>
    <row r="5" spans="1:3">
      <c r="A5" s="92"/>
      <c r="B5" s="93"/>
      <c r="C5" s="93"/>
    </row>
    <row r="6" spans="1:3">
      <c r="A6" s="92"/>
      <c r="B6" s="93"/>
      <c r="C6" s="93"/>
    </row>
    <row r="7" spans="1:3">
      <c r="A7" s="92"/>
      <c r="B7" s="93"/>
      <c r="C7" s="93"/>
    </row>
    <row r="8" spans="1:3" ht="15">
      <c r="A8" s="162" t="s">
        <v>103</v>
      </c>
      <c r="B8" s="162"/>
      <c r="C8" s="94">
        <f>SUM(C2:C7)</f>
        <v>366605.49</v>
      </c>
    </row>
  </sheetData>
  <mergeCells count="2">
    <mergeCell ref="A1:C1"/>
    <mergeCell ref="A8:B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>
      <selection sqref="A1:E1"/>
    </sheetView>
  </sheetViews>
  <sheetFormatPr baseColWidth="10" defaultRowHeight="12.75"/>
  <cols>
    <col min="1" max="1" width="27.7109375" style="96" customWidth="1"/>
    <col min="2" max="2" width="11.42578125" style="96"/>
    <col min="3" max="3" width="13" style="100" customWidth="1"/>
    <col min="4" max="4" width="11.42578125" style="96"/>
    <col min="5" max="5" width="11.42578125" style="101"/>
    <col min="6" max="16384" width="11.42578125" style="96"/>
  </cols>
  <sheetData>
    <row r="1" spans="1:5" ht="12.75" customHeight="1">
      <c r="A1" s="161" t="s">
        <v>104</v>
      </c>
      <c r="B1" s="161"/>
      <c r="C1" s="161"/>
      <c r="D1" s="161"/>
      <c r="E1" s="161"/>
    </row>
    <row r="2" spans="1:5" ht="12.75" customHeight="1">
      <c r="A2" s="97"/>
      <c r="B2" s="167" t="s">
        <v>81</v>
      </c>
      <c r="C2" s="167"/>
      <c r="D2" s="167"/>
      <c r="E2" s="167"/>
    </row>
    <row r="3" spans="1:5" ht="12.75" customHeight="1">
      <c r="A3" s="107" t="s">
        <v>82</v>
      </c>
      <c r="B3" s="107" t="s">
        <v>83</v>
      </c>
      <c r="C3" s="98" t="s">
        <v>84</v>
      </c>
      <c r="D3" s="107" t="s">
        <v>85</v>
      </c>
      <c r="E3" s="99" t="s">
        <v>86</v>
      </c>
    </row>
    <row r="4" spans="1:5" ht="12.75" customHeight="1">
      <c r="A4" s="104" t="s">
        <v>140</v>
      </c>
      <c r="B4" s="112" t="s">
        <v>87</v>
      </c>
      <c r="C4" s="109" t="s">
        <v>108</v>
      </c>
      <c r="D4" s="110">
        <v>43769</v>
      </c>
      <c r="E4" s="111">
        <v>439.99</v>
      </c>
    </row>
    <row r="5" spans="1:5" ht="12.75" customHeight="1">
      <c r="A5" s="104" t="s">
        <v>140</v>
      </c>
      <c r="B5" s="112" t="s">
        <v>87</v>
      </c>
      <c r="C5" s="109" t="s">
        <v>109</v>
      </c>
      <c r="D5" s="110">
        <v>43769</v>
      </c>
      <c r="E5" s="111">
        <v>140</v>
      </c>
    </row>
    <row r="6" spans="1:5" ht="12.75" customHeight="1">
      <c r="A6" s="104" t="s">
        <v>140</v>
      </c>
      <c r="B6" s="112" t="s">
        <v>87</v>
      </c>
      <c r="C6" s="109" t="s">
        <v>110</v>
      </c>
      <c r="D6" s="110">
        <v>43769</v>
      </c>
      <c r="E6" s="111">
        <v>739.98</v>
      </c>
    </row>
    <row r="7" spans="1:5" ht="12.75" customHeight="1">
      <c r="A7" s="104" t="s">
        <v>140</v>
      </c>
      <c r="B7" s="112" t="s">
        <v>87</v>
      </c>
      <c r="C7" s="109" t="s">
        <v>111</v>
      </c>
      <c r="D7" s="110">
        <v>43769</v>
      </c>
      <c r="E7" s="111">
        <v>70</v>
      </c>
    </row>
    <row r="8" spans="1:5" ht="12.75" customHeight="1">
      <c r="A8" s="104" t="s">
        <v>140</v>
      </c>
      <c r="B8" s="112" t="s">
        <v>87</v>
      </c>
      <c r="C8" s="109" t="s">
        <v>112</v>
      </c>
      <c r="D8" s="110">
        <v>43769</v>
      </c>
      <c r="E8" s="111">
        <v>510</v>
      </c>
    </row>
    <row r="9" spans="1:5" ht="12.75" customHeight="1">
      <c r="A9" s="104" t="s">
        <v>140</v>
      </c>
      <c r="B9" s="112" t="s">
        <v>87</v>
      </c>
      <c r="C9" s="109" t="s">
        <v>113</v>
      </c>
      <c r="D9" s="110">
        <v>43769</v>
      </c>
      <c r="E9" s="111">
        <v>165</v>
      </c>
    </row>
    <row r="10" spans="1:5" ht="12.75" customHeight="1">
      <c r="A10" s="104" t="s">
        <v>140</v>
      </c>
      <c r="B10" s="112" t="s">
        <v>87</v>
      </c>
      <c r="C10" s="109" t="s">
        <v>114</v>
      </c>
      <c r="D10" s="110">
        <v>43769</v>
      </c>
      <c r="E10" s="111">
        <v>195</v>
      </c>
    </row>
    <row r="11" spans="1:5" ht="12.75" customHeight="1">
      <c r="A11" s="104" t="s">
        <v>140</v>
      </c>
      <c r="B11" s="112" t="s">
        <v>87</v>
      </c>
      <c r="C11" s="109" t="s">
        <v>115</v>
      </c>
      <c r="D11" s="110">
        <v>43769</v>
      </c>
      <c r="E11" s="111">
        <v>201</v>
      </c>
    </row>
    <row r="12" spans="1:5" ht="12.75" customHeight="1">
      <c r="A12" s="104" t="s">
        <v>140</v>
      </c>
      <c r="B12" s="112" t="s">
        <v>87</v>
      </c>
      <c r="C12" s="109" t="s">
        <v>116</v>
      </c>
      <c r="D12" s="110">
        <v>43769</v>
      </c>
      <c r="E12" s="111">
        <v>140</v>
      </c>
    </row>
    <row r="13" spans="1:5" ht="12.75" customHeight="1">
      <c r="A13" s="104" t="s">
        <v>140</v>
      </c>
      <c r="B13" s="112" t="s">
        <v>87</v>
      </c>
      <c r="C13" s="109" t="s">
        <v>117</v>
      </c>
      <c r="D13" s="110">
        <v>43769</v>
      </c>
      <c r="E13" s="111">
        <v>1041</v>
      </c>
    </row>
    <row r="14" spans="1:5" ht="12.75" customHeight="1">
      <c r="A14" s="104" t="s">
        <v>140</v>
      </c>
      <c r="B14" s="112" t="s">
        <v>87</v>
      </c>
      <c r="C14" s="109" t="s">
        <v>118</v>
      </c>
      <c r="D14" s="110">
        <v>43769</v>
      </c>
      <c r="E14" s="111">
        <v>140</v>
      </c>
    </row>
    <row r="15" spans="1:5" ht="12.75" customHeight="1">
      <c r="A15" s="104" t="s">
        <v>140</v>
      </c>
      <c r="B15" s="112" t="s">
        <v>87</v>
      </c>
      <c r="C15" s="109" t="s">
        <v>119</v>
      </c>
      <c r="D15" s="110">
        <v>43769</v>
      </c>
      <c r="E15" s="111">
        <v>299</v>
      </c>
    </row>
    <row r="16" spans="1:5" ht="12.75" customHeight="1">
      <c r="A16" s="104" t="s">
        <v>140</v>
      </c>
      <c r="B16" s="112" t="s">
        <v>87</v>
      </c>
      <c r="C16" s="109" t="s">
        <v>120</v>
      </c>
      <c r="D16" s="110">
        <v>43769</v>
      </c>
      <c r="E16" s="111">
        <v>483.5</v>
      </c>
    </row>
    <row r="17" spans="1:5" ht="12.75" customHeight="1">
      <c r="A17" s="104" t="s">
        <v>140</v>
      </c>
      <c r="B17" s="112" t="s">
        <v>87</v>
      </c>
      <c r="C17" s="109" t="s">
        <v>121</v>
      </c>
      <c r="D17" s="110">
        <v>43769</v>
      </c>
      <c r="E17" s="111">
        <v>119.29</v>
      </c>
    </row>
    <row r="18" spans="1:5" ht="12.75" customHeight="1">
      <c r="A18" s="104" t="s">
        <v>140</v>
      </c>
      <c r="B18" s="112" t="s">
        <v>87</v>
      </c>
      <c r="C18" s="109" t="s">
        <v>122</v>
      </c>
      <c r="D18" s="110">
        <v>43769</v>
      </c>
      <c r="E18" s="111">
        <v>480.3</v>
      </c>
    </row>
    <row r="19" spans="1:5" ht="12.75" customHeight="1">
      <c r="A19" s="104" t="s">
        <v>140</v>
      </c>
      <c r="B19" s="112" t="s">
        <v>87</v>
      </c>
      <c r="C19" s="109" t="s">
        <v>123</v>
      </c>
      <c r="D19" s="110">
        <v>43769</v>
      </c>
      <c r="E19" s="111">
        <v>274</v>
      </c>
    </row>
    <row r="20" spans="1:5" ht="12.75" customHeight="1">
      <c r="A20" s="104" t="s">
        <v>140</v>
      </c>
      <c r="B20" s="112" t="s">
        <v>87</v>
      </c>
      <c r="C20" s="109" t="s">
        <v>124</v>
      </c>
      <c r="D20" s="110">
        <v>43769</v>
      </c>
      <c r="E20" s="111">
        <v>329.67</v>
      </c>
    </row>
    <row r="21" spans="1:5" ht="12.75" customHeight="1">
      <c r="A21" s="104" t="s">
        <v>140</v>
      </c>
      <c r="B21" s="112" t="s">
        <v>87</v>
      </c>
      <c r="C21" s="109" t="s">
        <v>125</v>
      </c>
      <c r="D21" s="110">
        <v>43769</v>
      </c>
      <c r="E21" s="111">
        <v>731</v>
      </c>
    </row>
    <row r="22" spans="1:5" ht="12.75" customHeight="1">
      <c r="A22" s="104" t="s">
        <v>140</v>
      </c>
      <c r="B22" s="112" t="s">
        <v>87</v>
      </c>
      <c r="C22" s="109" t="s">
        <v>126</v>
      </c>
      <c r="D22" s="110">
        <v>43769</v>
      </c>
      <c r="E22" s="111">
        <v>2376.3000000000002</v>
      </c>
    </row>
    <row r="23" spans="1:5" ht="12.75" customHeight="1">
      <c r="A23" s="104" t="s">
        <v>140</v>
      </c>
      <c r="B23" s="112" t="s">
        <v>87</v>
      </c>
      <c r="C23" s="109" t="s">
        <v>127</v>
      </c>
      <c r="D23" s="110">
        <v>43769</v>
      </c>
      <c r="E23" s="111">
        <v>458.5</v>
      </c>
    </row>
    <row r="24" spans="1:5" ht="12.75" customHeight="1">
      <c r="A24" s="104" t="s">
        <v>140</v>
      </c>
      <c r="B24" s="112" t="s">
        <v>87</v>
      </c>
      <c r="C24" s="109" t="s">
        <v>128</v>
      </c>
      <c r="D24" s="110">
        <v>43769</v>
      </c>
      <c r="E24" s="111">
        <v>165</v>
      </c>
    </row>
    <row r="25" spans="1:5" ht="12.75" customHeight="1">
      <c r="A25" s="104" t="s">
        <v>140</v>
      </c>
      <c r="B25" s="112" t="s">
        <v>87</v>
      </c>
      <c r="C25" s="109" t="s">
        <v>129</v>
      </c>
      <c r="D25" s="110">
        <v>43769</v>
      </c>
      <c r="E25" s="111">
        <v>1231.8</v>
      </c>
    </row>
    <row r="26" spans="1:5" ht="12.75" customHeight="1">
      <c r="A26" s="104" t="s">
        <v>140</v>
      </c>
      <c r="B26" s="112" t="s">
        <v>87</v>
      </c>
      <c r="C26" s="109" t="s">
        <v>130</v>
      </c>
      <c r="D26" s="110">
        <v>43769</v>
      </c>
      <c r="E26" s="111">
        <v>130</v>
      </c>
    </row>
    <row r="27" spans="1:5" ht="12.75" customHeight="1">
      <c r="A27" s="104" t="s">
        <v>140</v>
      </c>
      <c r="B27" s="112" t="s">
        <v>87</v>
      </c>
      <c r="C27" s="109" t="s">
        <v>131</v>
      </c>
      <c r="D27" s="110">
        <v>43769</v>
      </c>
      <c r="E27" s="111">
        <v>300.49</v>
      </c>
    </row>
    <row r="28" spans="1:5" ht="12.75" customHeight="1">
      <c r="A28" s="104" t="s">
        <v>140</v>
      </c>
      <c r="B28" s="112" t="s">
        <v>87</v>
      </c>
      <c r="C28" s="109" t="s">
        <v>132</v>
      </c>
      <c r="D28" s="110">
        <v>43769</v>
      </c>
      <c r="E28" s="111">
        <v>224</v>
      </c>
    </row>
    <row r="29" spans="1:5" ht="12.75" customHeight="1">
      <c r="A29" s="104" t="s">
        <v>140</v>
      </c>
      <c r="B29" s="112" t="s">
        <v>87</v>
      </c>
      <c r="C29" s="109" t="s">
        <v>133</v>
      </c>
      <c r="D29" s="110">
        <v>43769</v>
      </c>
      <c r="E29" s="111">
        <v>501</v>
      </c>
    </row>
    <row r="30" spans="1:5" ht="12.75" customHeight="1">
      <c r="A30" s="104" t="s">
        <v>140</v>
      </c>
      <c r="B30" s="112" t="s">
        <v>87</v>
      </c>
      <c r="C30" s="109" t="s">
        <v>134</v>
      </c>
      <c r="D30" s="110">
        <v>43769</v>
      </c>
      <c r="E30" s="111">
        <v>767</v>
      </c>
    </row>
    <row r="31" spans="1:5" ht="12.75" customHeight="1">
      <c r="A31" s="104" t="s">
        <v>140</v>
      </c>
      <c r="B31" s="112" t="s">
        <v>87</v>
      </c>
      <c r="C31" s="109" t="s">
        <v>135</v>
      </c>
      <c r="D31" s="110">
        <v>43769</v>
      </c>
      <c r="E31" s="111">
        <v>919.99</v>
      </c>
    </row>
    <row r="32" spans="1:5" ht="12.75" customHeight="1">
      <c r="A32" s="104" t="s">
        <v>140</v>
      </c>
      <c r="B32" s="112" t="s">
        <v>87</v>
      </c>
      <c r="C32" s="109" t="s">
        <v>136</v>
      </c>
      <c r="D32" s="110">
        <v>43769</v>
      </c>
      <c r="E32" s="111">
        <v>285.5</v>
      </c>
    </row>
    <row r="33" spans="1:5" ht="12.75" customHeight="1">
      <c r="A33" s="104" t="s">
        <v>140</v>
      </c>
      <c r="B33" s="112" t="s">
        <v>87</v>
      </c>
      <c r="C33" s="109" t="s">
        <v>137</v>
      </c>
      <c r="D33" s="110">
        <v>43769</v>
      </c>
      <c r="E33" s="111">
        <v>604.29999999999995</v>
      </c>
    </row>
    <row r="34" spans="1:5" ht="12.75" customHeight="1">
      <c r="A34" s="104" t="s">
        <v>140</v>
      </c>
      <c r="B34" s="112" t="s">
        <v>87</v>
      </c>
      <c r="C34" s="109" t="s">
        <v>138</v>
      </c>
      <c r="D34" s="110">
        <v>43769</v>
      </c>
      <c r="E34" s="111">
        <v>287.5</v>
      </c>
    </row>
    <row r="35" spans="1:5" ht="12.75" customHeight="1">
      <c r="A35" s="104" t="s">
        <v>140</v>
      </c>
      <c r="B35" s="112" t="s">
        <v>87</v>
      </c>
      <c r="C35" s="109" t="s">
        <v>139</v>
      </c>
      <c r="D35" s="110">
        <v>43769</v>
      </c>
      <c r="E35" s="111">
        <v>6644.59</v>
      </c>
    </row>
    <row r="36" spans="1:5" ht="12.75" customHeight="1">
      <c r="A36" s="165" t="s">
        <v>88</v>
      </c>
      <c r="B36" s="165"/>
      <c r="C36" s="165"/>
      <c r="D36" s="165"/>
      <c r="E36" s="119">
        <f>SUM(E4:E35)</f>
        <v>21394.699999999997</v>
      </c>
    </row>
    <row r="37" spans="1:5" ht="12.75" customHeight="1">
      <c r="A37" s="122"/>
      <c r="B37" s="122"/>
      <c r="C37" s="122"/>
      <c r="D37" s="122"/>
      <c r="E37" s="123"/>
    </row>
    <row r="39" spans="1:5">
      <c r="A39" s="168" t="s">
        <v>89</v>
      </c>
      <c r="B39" s="167" t="s">
        <v>90</v>
      </c>
      <c r="C39" s="167"/>
      <c r="D39" s="167"/>
      <c r="E39" s="167"/>
    </row>
    <row r="40" spans="1:5">
      <c r="A40" s="168"/>
      <c r="B40" s="107" t="s">
        <v>85</v>
      </c>
      <c r="C40" s="167" t="s">
        <v>91</v>
      </c>
      <c r="D40" s="167"/>
      <c r="E40" s="99" t="s">
        <v>86</v>
      </c>
    </row>
    <row r="41" spans="1:5">
      <c r="A41" s="116" t="s">
        <v>141</v>
      </c>
      <c r="B41" s="115">
        <v>43769</v>
      </c>
      <c r="C41" s="163" t="s">
        <v>98</v>
      </c>
      <c r="D41" s="164"/>
      <c r="E41" s="117">
        <v>132.80000000000001</v>
      </c>
    </row>
    <row r="42" spans="1:5">
      <c r="A42" s="116" t="s">
        <v>142</v>
      </c>
      <c r="B42" s="115">
        <v>43769</v>
      </c>
      <c r="C42" s="163" t="s">
        <v>98</v>
      </c>
      <c r="D42" s="164"/>
      <c r="E42" s="117">
        <v>51.1</v>
      </c>
    </row>
    <row r="43" spans="1:5">
      <c r="A43" s="116" t="s">
        <v>143</v>
      </c>
      <c r="B43" s="115"/>
      <c r="C43" s="163" t="s">
        <v>98</v>
      </c>
      <c r="D43" s="164"/>
      <c r="E43" s="117">
        <v>53</v>
      </c>
    </row>
    <row r="44" spans="1:5">
      <c r="A44" s="116" t="s">
        <v>144</v>
      </c>
      <c r="B44" s="115"/>
      <c r="C44" s="163" t="s">
        <v>98</v>
      </c>
      <c r="D44" s="164"/>
      <c r="E44" s="117">
        <v>40.1</v>
      </c>
    </row>
    <row r="45" spans="1:5">
      <c r="A45" s="116" t="s">
        <v>145</v>
      </c>
      <c r="B45" s="115"/>
      <c r="C45" s="163" t="s">
        <v>98</v>
      </c>
      <c r="D45" s="164"/>
      <c r="E45" s="117">
        <v>162.5</v>
      </c>
    </row>
    <row r="46" spans="1:5">
      <c r="A46" s="116" t="s">
        <v>146</v>
      </c>
      <c r="B46" s="115"/>
      <c r="C46" s="163" t="s">
        <v>98</v>
      </c>
      <c r="D46" s="164"/>
      <c r="E46" s="117">
        <v>800.8</v>
      </c>
    </row>
    <row r="47" spans="1:5">
      <c r="A47" s="116" t="s">
        <v>147</v>
      </c>
      <c r="B47" s="115"/>
      <c r="C47" s="163" t="s">
        <v>98</v>
      </c>
      <c r="D47" s="164"/>
      <c r="E47" s="117">
        <v>28.5</v>
      </c>
    </row>
    <row r="48" spans="1:5">
      <c r="A48" s="116" t="s">
        <v>148</v>
      </c>
      <c r="B48" s="115"/>
      <c r="C48" s="163" t="s">
        <v>98</v>
      </c>
      <c r="D48" s="164"/>
      <c r="E48" s="117">
        <v>930</v>
      </c>
    </row>
    <row r="49" spans="1:5">
      <c r="A49" s="116" t="s">
        <v>141</v>
      </c>
      <c r="B49" s="115">
        <v>43769</v>
      </c>
      <c r="C49" s="163" t="s">
        <v>92</v>
      </c>
      <c r="D49" s="164"/>
      <c r="E49" s="118">
        <v>930</v>
      </c>
    </row>
    <row r="50" spans="1:5">
      <c r="A50" s="116" t="s">
        <v>142</v>
      </c>
      <c r="B50" s="115">
        <v>43769</v>
      </c>
      <c r="C50" s="163" t="s">
        <v>92</v>
      </c>
      <c r="D50" s="164"/>
      <c r="E50" s="118">
        <v>465</v>
      </c>
    </row>
    <row r="51" spans="1:5">
      <c r="A51" s="116" t="s">
        <v>149</v>
      </c>
      <c r="B51" s="115"/>
      <c r="C51" s="163" t="s">
        <v>92</v>
      </c>
      <c r="D51" s="164"/>
      <c r="E51" s="118">
        <v>279</v>
      </c>
    </row>
    <row r="52" spans="1:5">
      <c r="A52" s="116" t="s">
        <v>150</v>
      </c>
      <c r="B52" s="115"/>
      <c r="C52" s="163" t="s">
        <v>92</v>
      </c>
      <c r="D52" s="164"/>
      <c r="E52" s="118">
        <v>4200</v>
      </c>
    </row>
    <row r="53" spans="1:5">
      <c r="A53" s="116" t="s">
        <v>151</v>
      </c>
      <c r="B53" s="115"/>
      <c r="C53" s="163" t="s">
        <v>92</v>
      </c>
      <c r="D53" s="164"/>
      <c r="E53" s="118">
        <v>3720</v>
      </c>
    </row>
    <row r="54" spans="1:5">
      <c r="A54" s="116" t="s">
        <v>152</v>
      </c>
      <c r="B54" s="115"/>
      <c r="C54" s="163" t="s">
        <v>92</v>
      </c>
      <c r="D54" s="164"/>
      <c r="E54" s="118">
        <v>2790</v>
      </c>
    </row>
    <row r="55" spans="1:5">
      <c r="A55" s="116" t="s">
        <v>153</v>
      </c>
      <c r="B55" s="115"/>
      <c r="C55" s="163" t="s">
        <v>92</v>
      </c>
      <c r="D55" s="164"/>
      <c r="E55" s="118">
        <v>930</v>
      </c>
    </row>
    <row r="56" spans="1:5">
      <c r="A56" s="116" t="s">
        <v>154</v>
      </c>
      <c r="B56" s="115"/>
      <c r="C56" s="163" t="s">
        <v>92</v>
      </c>
      <c r="D56" s="164"/>
      <c r="E56" s="118">
        <v>4200</v>
      </c>
    </row>
    <row r="57" spans="1:5">
      <c r="A57" s="116" t="s">
        <v>147</v>
      </c>
      <c r="B57" s="115"/>
      <c r="C57" s="163" t="s">
        <v>92</v>
      </c>
      <c r="D57" s="164"/>
      <c r="E57" s="118">
        <v>651</v>
      </c>
    </row>
    <row r="58" spans="1:5">
      <c r="A58" s="116" t="s">
        <v>155</v>
      </c>
      <c r="B58" s="115"/>
      <c r="C58" s="163" t="s">
        <v>99</v>
      </c>
      <c r="D58" s="164"/>
      <c r="E58" s="118">
        <v>16800</v>
      </c>
    </row>
    <row r="59" spans="1:5">
      <c r="A59" s="113"/>
      <c r="B59" s="115"/>
      <c r="C59" s="163"/>
      <c r="D59" s="164"/>
      <c r="E59" s="118"/>
    </row>
    <row r="60" spans="1:5">
      <c r="A60" s="165" t="s">
        <v>88</v>
      </c>
      <c r="B60" s="165"/>
      <c r="C60" s="165"/>
      <c r="D60" s="165"/>
      <c r="E60" s="119">
        <f>SUM(E41:E59)</f>
        <v>37163.800000000003</v>
      </c>
    </row>
    <row r="61" spans="1:5">
      <c r="A61" s="122"/>
      <c r="B61" s="122"/>
      <c r="C61" s="122"/>
      <c r="D61" s="122"/>
      <c r="E61" s="123"/>
    </row>
    <row r="62" spans="1:5">
      <c r="A62" s="122"/>
      <c r="B62" s="122"/>
      <c r="C62" s="122"/>
      <c r="D62" s="122"/>
      <c r="E62" s="123"/>
    </row>
    <row r="63" spans="1:5">
      <c r="A63" s="122"/>
      <c r="B63" s="122"/>
      <c r="C63" s="122"/>
      <c r="D63" s="122"/>
      <c r="E63" s="123"/>
    </row>
    <row r="64" spans="1:5">
      <c r="A64" s="122"/>
      <c r="B64" s="122"/>
      <c r="C64" s="122"/>
      <c r="D64" s="122"/>
      <c r="E64" s="123"/>
    </row>
    <row r="65" spans="1:5">
      <c r="A65" s="122"/>
      <c r="B65" s="122"/>
      <c r="C65" s="122"/>
      <c r="D65" s="122"/>
      <c r="E65" s="123"/>
    </row>
    <row r="66" spans="1:5" ht="15">
      <c r="A66" s="161" t="s">
        <v>105</v>
      </c>
      <c r="B66" s="161"/>
      <c r="C66" s="161"/>
      <c r="D66" s="161"/>
    </row>
    <row r="67" spans="1:5">
      <c r="A67" s="166" t="s">
        <v>93</v>
      </c>
      <c r="B67" s="166"/>
      <c r="C67" s="166"/>
      <c r="D67" s="120">
        <f>E36</f>
        <v>21394.699999999997</v>
      </c>
    </row>
    <row r="68" spans="1:5">
      <c r="A68" s="166" t="s">
        <v>94</v>
      </c>
      <c r="B68" s="166"/>
      <c r="C68" s="166"/>
      <c r="D68" s="117">
        <f>E60</f>
        <v>37163.800000000003</v>
      </c>
    </row>
    <row r="69" spans="1:5">
      <c r="A69" s="165" t="s">
        <v>95</v>
      </c>
      <c r="B69" s="165"/>
      <c r="C69" s="165"/>
      <c r="D69" s="121">
        <f>SUM(D67:D68)</f>
        <v>58558.5</v>
      </c>
    </row>
  </sheetData>
  <mergeCells count="30">
    <mergeCell ref="A1:E1"/>
    <mergeCell ref="B2:E2"/>
    <mergeCell ref="A36:D36"/>
    <mergeCell ref="A39:A40"/>
    <mergeCell ref="B39:E39"/>
    <mergeCell ref="C40:D40"/>
    <mergeCell ref="A69:C69"/>
    <mergeCell ref="C52:D52"/>
    <mergeCell ref="A60:D60"/>
    <mergeCell ref="A66:D66"/>
    <mergeCell ref="A67:C67"/>
    <mergeCell ref="A68:C68"/>
    <mergeCell ref="C59:D59"/>
    <mergeCell ref="C41:D41"/>
    <mergeCell ref="C42:D42"/>
    <mergeCell ref="C43:D43"/>
    <mergeCell ref="C44:D44"/>
    <mergeCell ref="C49:D49"/>
    <mergeCell ref="C47:D47"/>
    <mergeCell ref="C48:D48"/>
    <mergeCell ref="C45:D45"/>
    <mergeCell ref="C46:D46"/>
    <mergeCell ref="C50:D50"/>
    <mergeCell ref="C58:D58"/>
    <mergeCell ref="C51:D51"/>
    <mergeCell ref="C53:D53"/>
    <mergeCell ref="C54:D54"/>
    <mergeCell ref="C55:D55"/>
    <mergeCell ref="C56:D56"/>
    <mergeCell ref="C57:D57"/>
  </mergeCells>
  <pageMargins left="0.70866141732283472" right="0.70866141732283472" top="0.39370078740157483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2"/>
    </sheetView>
  </sheetViews>
  <sheetFormatPr baseColWidth="10" defaultRowHeight="12.75"/>
  <cols>
    <col min="1" max="1" width="12.7109375" customWidth="1"/>
    <col min="2" max="2" width="12" customWidth="1"/>
    <col min="3" max="3" width="16.140625" customWidth="1"/>
  </cols>
  <sheetData>
    <row r="1" spans="1:3" ht="24.75" customHeight="1">
      <c r="A1" s="169" t="s">
        <v>106</v>
      </c>
      <c r="B1" s="169"/>
      <c r="C1" s="169"/>
    </row>
    <row r="2" spans="1:3" ht="21.75" customHeight="1">
      <c r="A2" s="169"/>
      <c r="B2" s="169"/>
      <c r="C2" s="169"/>
    </row>
    <row r="3" spans="1:3">
      <c r="A3" s="102" t="s">
        <v>96</v>
      </c>
      <c r="B3" s="102" t="s">
        <v>97</v>
      </c>
      <c r="C3" s="102" t="s">
        <v>86</v>
      </c>
    </row>
    <row r="4" spans="1:3">
      <c r="A4" s="103" t="s">
        <v>107</v>
      </c>
      <c r="B4" s="92">
        <v>2019</v>
      </c>
      <c r="C4" s="93">
        <f>+'B.C- FONDO '!F19</f>
        <v>2656</v>
      </c>
    </row>
    <row r="5" spans="1:3">
      <c r="A5" s="103"/>
      <c r="B5" s="92"/>
      <c r="C5" s="93"/>
    </row>
    <row r="6" spans="1:3">
      <c r="A6" s="92"/>
      <c r="B6" s="92"/>
      <c r="C6" s="93"/>
    </row>
    <row r="7" spans="1:3" ht="15">
      <c r="A7" s="162" t="s">
        <v>95</v>
      </c>
      <c r="B7" s="162"/>
      <c r="C7" s="94">
        <f>SUM(C4:C6)</f>
        <v>2656</v>
      </c>
    </row>
  </sheetData>
  <mergeCells count="2">
    <mergeCell ref="A1:C2"/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B.C- FONDO </vt:lpstr>
      <vt:lpstr>FORMATO "A"- FONDO 2</vt:lpstr>
      <vt:lpstr>FORMATO "B" - FONDO 2</vt:lpstr>
      <vt:lpstr>1004</vt:lpstr>
      <vt:lpstr>2601</vt:lpstr>
      <vt:lpstr>2701</vt:lpstr>
      <vt:lpstr>'B.C- FONDO '!Área_de_impresión</vt:lpstr>
      <vt:lpstr>'FORMATO "A"- FONDO 2'!Área_de_impresión</vt:lpstr>
      <vt:lpstr>'FORMATO "B" - FONDO 2'!Área_de_impresión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MaryGutti</cp:lastModifiedBy>
  <cp:lastPrinted>2019-11-18T13:14:20Z</cp:lastPrinted>
  <dcterms:created xsi:type="dcterms:W3CDTF">2019-02-27T16:22:54Z</dcterms:created>
  <dcterms:modified xsi:type="dcterms:W3CDTF">2019-11-18T13:14:32Z</dcterms:modified>
</cp:coreProperties>
</file>