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195" yWindow="-270" windowWidth="10050" windowHeight="7650"/>
  </bookViews>
  <sheets>
    <sheet name="B.C- FONDO " sheetId="1" r:id="rId1"/>
    <sheet name="FORMATO &quot;A&quot;- FONDO 2" sheetId="2" r:id="rId2"/>
    <sheet name="FORMATO &quot;B&quot; - FONDO 2" sheetId="3" r:id="rId3"/>
    <sheet name="1004" sheetId="7" r:id="rId4"/>
    <sheet name="2601" sheetId="8" r:id="rId5"/>
    <sheet name="2701" sheetId="9" r:id="rId6"/>
  </sheets>
  <definedNames>
    <definedName name="_xlnm.Print_Area" localSheetId="0">'B.C- FONDO '!$A$1:$G$48</definedName>
    <definedName name="_xlnm.Print_Area" localSheetId="1">'FORMATO "A"- FONDO 2'!$A$1:$I$28</definedName>
    <definedName name="_xlnm.Print_Area" localSheetId="2">'FORMATO "B" - FONDO 2'!$A$1:$E$33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8" l="1"/>
  <c r="E6" i="8"/>
  <c r="E34" i="1" l="1"/>
  <c r="F40" i="1"/>
  <c r="E31" i="1"/>
  <c r="E30" i="1"/>
  <c r="E15" i="1"/>
  <c r="E14" i="1" l="1"/>
  <c r="F13" i="1"/>
  <c r="E13" i="1"/>
  <c r="F18" i="1" l="1"/>
  <c r="E19" i="8" l="1"/>
  <c r="F36" i="1" l="1"/>
  <c r="G36" i="1" s="1"/>
  <c r="E33" i="1"/>
  <c r="G18" i="1" l="1"/>
  <c r="F17" i="1" l="1"/>
  <c r="E17" i="1" l="1"/>
  <c r="E10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9" i="3" s="1"/>
  <c r="G38" i="1"/>
  <c r="C10" i="3" s="1"/>
  <c r="G40" i="1"/>
  <c r="G42" i="1"/>
  <c r="G43" i="1"/>
  <c r="D24" i="8"/>
  <c r="D25" i="8" l="1"/>
  <c r="E19" i="1"/>
  <c r="G13" i="1" l="1"/>
  <c r="E32" i="1" l="1"/>
  <c r="D11" i="3" l="1"/>
  <c r="D14" i="3" s="1"/>
  <c r="D16" i="3" s="1"/>
  <c r="D18" i="3" s="1"/>
  <c r="E22" i="2"/>
  <c r="I18" i="2"/>
  <c r="I11" i="2"/>
  <c r="F39" i="1"/>
  <c r="G39" i="1" s="1"/>
  <c r="C13" i="3"/>
  <c r="F32" i="1"/>
  <c r="G32" i="1" s="1"/>
  <c r="F30" i="1"/>
  <c r="H19" i="2"/>
  <c r="F22" i="1"/>
  <c r="G22" i="1" s="1"/>
  <c r="H16" i="2" s="1"/>
  <c r="H14" i="2" s="1"/>
  <c r="F19" i="1"/>
  <c r="F14" i="1"/>
  <c r="G12" i="1"/>
  <c r="G11" i="1"/>
  <c r="F10" i="1"/>
  <c r="G19" i="1" l="1"/>
  <c r="H10" i="2" s="1"/>
  <c r="C4" i="9"/>
  <c r="C7" i="9" s="1"/>
  <c r="G14" i="1"/>
  <c r="D10" i="2" s="1"/>
  <c r="G30" i="1"/>
  <c r="C12" i="3" s="1"/>
  <c r="G17" i="1"/>
  <c r="F46" i="1"/>
  <c r="H9" i="2"/>
  <c r="E46" i="1"/>
  <c r="F47" i="1" s="1"/>
  <c r="C11" i="3"/>
  <c r="C15" i="3"/>
  <c r="I21" i="2"/>
  <c r="I22" i="2" s="1"/>
  <c r="G10" i="1"/>
  <c r="D9" i="2" l="1"/>
  <c r="B4" i="7"/>
  <c r="C3" i="7" s="1"/>
  <c r="C8" i="7" s="1"/>
  <c r="C14" i="3"/>
  <c r="C16" i="3" s="1"/>
  <c r="C18" i="3" s="1"/>
  <c r="H20" i="2" s="1"/>
  <c r="H18" i="2" s="1"/>
  <c r="H21" i="2" s="1"/>
  <c r="H11" i="2"/>
  <c r="D22" i="2"/>
  <c r="H22" i="2" l="1"/>
</calcChain>
</file>

<file path=xl/sharedStrings.xml><?xml version="1.0" encoding="utf-8"?>
<sst xmlns="http://schemas.openxmlformats.org/spreadsheetml/2006/main" count="139" uniqueCount="114">
  <si>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</si>
  <si>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</si>
  <si>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</si>
  <si>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</si>
  <si>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</si>
  <si>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</si>
  <si>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</si>
  <si>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</si>
  <si>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</si>
  <si>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</si>
  <si>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</si>
  <si>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</si>
  <si>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</si>
  <si>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</si>
  <si>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</si>
  <si>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</si>
  <si>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</si>
  <si>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</si>
  <si>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</si>
  <si>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</si>
  <si>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</si>
  <si>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</si>
  <si>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</si>
  <si>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</si>
  <si>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</si>
  <si>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</si>
  <si>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</si>
  <si>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</si>
  <si>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</si>
  <si>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</si>
  <si>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</si>
  <si>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</si>
  <si>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</si>
  <si>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</si>
  <si>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</si>
  <si>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</si>
  <si>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</si>
  <si>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</si>
  <si>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</si>
  <si>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</si>
  <si>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</si>
  <si>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</si>
  <si>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</si>
  <si>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</si>
  <si>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</si>
  <si>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</si>
  <si>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</si>
  <si>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</si>
  <si>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</si>
  <si>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</si>
  <si>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</si>
  <si>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</si>
  <si>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</si>
  <si>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</si>
  <si>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</si>
  <si>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</si>
  <si>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</si>
  <si>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</si>
  <si>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</si>
  <si>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</si>
  <si>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</si>
  <si>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</si>
  <si>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</si>
  <si>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</si>
  <si>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</si>
  <si>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</si>
  <si>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</si>
  <si>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</si>
  <si>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</si>
  <si>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</si>
  <si>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</si>
  <si>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</si>
  <si>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</si>
  <si>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</si>
  <si>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</si>
  <si>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</si>
  <si>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</si>
  <si>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</si>
  <si>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</si>
  <si>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</si>
  <si>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</si>
  <si>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</si>
  <si>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</si>
  <si>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</si>
  <si>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</si>
  <si>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</si>
  <si>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</si>
  <si>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</si>
  <si>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</si>
  <si>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</si>
  <si>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</si>
  <si>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</si>
  <si>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</si>
  <si>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</si>
  <si>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</si>
  <si>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</si>
  <si>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</si>
  <si>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</si>
  <si>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GASTOS MEDICOS</t>
  </si>
  <si>
    <t>INDEMNIZACIÓN POR MUERTE</t>
  </si>
  <si>
    <t>Al 31 de Julio del 2019.</t>
  </si>
  <si>
    <t>Saldo al 31/07/2019</t>
  </si>
  <si>
    <t>Anexo del rubro 26. Siniestros por pagar al 31/07/2019</t>
  </si>
  <si>
    <t>Anexo del rubro 27. Aportes por pagar   (Fondo de Compensación del SOAT y del CAT)   al 31/07/2019</t>
  </si>
  <si>
    <t>JULIO</t>
  </si>
  <si>
    <t>JIMMY ANGEL ROSALES JANAMPA</t>
  </si>
  <si>
    <t>VICTOR CASTRO ALARCON</t>
  </si>
  <si>
    <t>VICTOR ESPINOZA FERNANDEZ</t>
  </si>
  <si>
    <t>JOSE EDQUEN CORREA</t>
  </si>
  <si>
    <t>ANGELITA ALDEA DE VERGARA</t>
  </si>
  <si>
    <t>ESTEBAN GOMEZ MURO</t>
  </si>
  <si>
    <t>BALANCE GENERAL AL : 31 de Julio  del   2019</t>
  </si>
  <si>
    <t>ESTADO DE GANANCIAS Y PERDIDAS AL 31 DE JULIO DEL 2019</t>
  </si>
  <si>
    <t>RESUMEN Anexo del rubro 26. Siniestros por pagar al 31/07/2019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</si>
</sst>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&quot;* #,##0.00_ ;_ &quot;S/&quot;* \-#,##0.00_ ;_ &quot;S/&quot;* &quot;-&quot;??_ ;_ @_ "/>
    <numFmt numFmtId="164" formatCode="_-[$S/.-280A]\ * #,##0.00_ ;_-[$S/.-280A]\ * \-#,##0.00\ ;_-[$S/.-280A]\ * &quot;-&quot;??_ ;_-@_ "/>
    <numFmt numFmtId="165" formatCode="_ [$S/.-280A]\ * #,##0.00_ ;_ [$S/.-280A]\ * \-#,##0.00_ ;_ [$S/.-280A]\ * &quot;-&quot;??_ ;_ @_ "/>
    <numFmt numFmtId="166" formatCode="_ &quot;S/.&quot;\ * #,##0.00_ ;_ &quot;S/.&quot;\ * \-#,##0.00_ ;_ &quot;S/.&quot;\ * &quot;-&quot;??_ ;_ @_ "/>
  </numFmts>
  <fonts count="18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5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4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4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8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4" fontId="6" fillId="0" borderId="0" xfId="0" applyNumberFormat="1" applyFont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4" fontId="8" fillId="0" borderId="15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4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15" fillId="0" borderId="26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44" fontId="0" fillId="0" borderId="0" xfId="0" applyNumberFormat="1"/>
    <xf numFmtId="0" fontId="9" fillId="0" borderId="26" xfId="0" applyFont="1" applyBorder="1" applyAlignment="1">
      <alignment horizontal="center"/>
    </xf>
    <xf numFmtId="14" fontId="16" fillId="3" borderId="26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4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0" fontId="16" fillId="3" borderId="29" xfId="0" applyFont="1" applyFill="1" applyBorder="1" applyAlignment="1">
      <alignment horizontal="center" vertical="center"/>
    </xf>
    <xf numFmtId="166" fontId="16" fillId="3" borderId="29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/>
    </xf>
    <xf numFmtId="44" fontId="10" fillId="0" borderId="26" xfId="0" applyNumberFormat="1" applyFont="1" applyBorder="1"/>
    <xf numFmtId="44" fontId="10" fillId="0" borderId="26" xfId="0" applyNumberFormat="1" applyFont="1" applyBorder="1" applyAlignment="1">
      <alignment horizontal="right"/>
    </xf>
    <xf numFmtId="44" fontId="17" fillId="0" borderId="26" xfId="0" applyNumberFormat="1" applyFont="1" applyBorder="1" applyAlignment="1">
      <alignment horizontal="right"/>
    </xf>
    <xf numFmtId="44" fontId="15" fillId="0" borderId="26" xfId="0" applyNumberFormat="1" applyFont="1" applyBorder="1"/>
    <xf numFmtId="4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44" fontId="17" fillId="0" borderId="0" xfId="0" applyNumberFormat="1" applyFont="1" applyBorder="1" applyAlignment="1">
      <alignment horizontal="right"/>
    </xf>
    <xf numFmtId="164" fontId="8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7" xfId="0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11" fillId="0" borderId="2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B3" sqref="B3:G3"/>
    </sheetView>
  </sheetViews>
  <sheetFormatPr baseColWidth="10" defaultRowHeight="12.75"/>
  <cols>
    <col min="1" max="1" width="1.7109375" customWidth="1"/>
    <col min="2" max="2" width="9" customWidth="1"/>
    <col min="3" max="3" width="43" customWidth="1"/>
    <col min="4" max="7" width="14.7109375" customWidth="1"/>
    <col min="8" max="8" width="14.85546875" bestFit="1" customWidth="1"/>
    <col min="9" max="9" width="15.85546875" bestFit="1" customWidth="1"/>
  </cols>
  <sheetData>
    <row r="1" spans="2:9" ht="16.5">
      <c r="B1" s="126" t="s">
        <v>0</v>
      </c>
      <c r="C1" s="126"/>
      <c r="D1" s="126"/>
      <c r="E1" s="126"/>
      <c r="F1" s="126"/>
      <c r="G1" s="126"/>
    </row>
    <row r="2" spans="2:9" ht="16.5">
      <c r="B2" s="1"/>
      <c r="C2" s="1"/>
      <c r="D2" s="1"/>
      <c r="E2" s="1"/>
      <c r="F2" s="1"/>
      <c r="G2" s="1"/>
    </row>
    <row r="3" spans="2:9" ht="13.5" customHeight="1">
      <c r="B3" s="127" t="s">
        <v>1</v>
      </c>
      <c r="C3" s="127"/>
      <c r="D3" s="127"/>
      <c r="E3" s="127"/>
      <c r="F3" s="127"/>
      <c r="G3" s="127"/>
    </row>
    <row r="4" spans="2:9" ht="18" customHeight="1">
      <c r="B4" s="127" t="s">
        <v>2</v>
      </c>
      <c r="C4" s="127"/>
      <c r="D4" s="127"/>
      <c r="E4" s="127"/>
      <c r="F4" s="127"/>
      <c r="G4" s="127"/>
    </row>
    <row r="5" spans="2:9" ht="18" customHeight="1">
      <c r="B5" s="127" t="s">
        <v>100</v>
      </c>
      <c r="C5" s="127"/>
      <c r="D5" s="127"/>
      <c r="E5" s="127"/>
      <c r="F5" s="127"/>
      <c r="G5" s="127"/>
    </row>
    <row r="6" spans="2:9" ht="17.25" thickBot="1">
      <c r="B6" s="2"/>
      <c r="H6" s="105"/>
    </row>
    <row r="7" spans="2:9" ht="14.25" customHeight="1" thickBot="1">
      <c r="B7" s="128"/>
      <c r="C7" s="130" t="s">
        <v>3</v>
      </c>
      <c r="D7" s="3" t="s">
        <v>4</v>
      </c>
      <c r="E7" s="132" t="s">
        <v>5</v>
      </c>
      <c r="F7" s="133"/>
      <c r="G7" s="3" t="s">
        <v>6</v>
      </c>
      <c r="H7" s="106"/>
    </row>
    <row r="8" spans="2:9" ht="27.75" customHeight="1" thickBot="1">
      <c r="B8" s="129"/>
      <c r="C8" s="131"/>
      <c r="D8" s="4" t="s">
        <v>7</v>
      </c>
      <c r="E8" s="5" t="s">
        <v>8</v>
      </c>
      <c r="F8" s="5" t="s">
        <v>9</v>
      </c>
      <c r="G8" s="4" t="s">
        <v>7</v>
      </c>
    </row>
    <row r="9" spans="2:9" ht="13.5" customHeight="1">
      <c r="B9" s="6">
        <v>1</v>
      </c>
      <c r="C9" s="7" t="s">
        <v>10</v>
      </c>
      <c r="D9" s="8"/>
      <c r="E9" s="8"/>
      <c r="F9" s="8"/>
      <c r="G9" s="9"/>
    </row>
    <row r="10" spans="2:9" ht="13.5" customHeight="1">
      <c r="B10" s="10">
        <v>10</v>
      </c>
      <c r="C10" s="11" t="s">
        <v>11</v>
      </c>
      <c r="D10" s="12">
        <v>468595.89</v>
      </c>
      <c r="E10" s="12">
        <f>E13+E11+E12</f>
        <v>257100.19</v>
      </c>
      <c r="F10" s="12">
        <f>F13+F11+F12</f>
        <v>316409.77999999997</v>
      </c>
      <c r="G10" s="13">
        <f t="shared" ref="G10:G43" si="0">D10+E10-F10</f>
        <v>409286.3000000001</v>
      </c>
    </row>
    <row r="11" spans="2:9" ht="13.5" customHeight="1">
      <c r="B11" s="14">
        <v>1001</v>
      </c>
      <c r="C11" s="15" t="s">
        <v>12</v>
      </c>
      <c r="D11" s="16">
        <v>85000</v>
      </c>
      <c r="E11" s="16"/>
      <c r="F11" s="16">
        <v>0</v>
      </c>
      <c r="G11" s="17">
        <f t="shared" si="0"/>
        <v>85000</v>
      </c>
    </row>
    <row r="12" spans="2:9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9" ht="13.5" customHeight="1">
      <c r="B13" s="14">
        <v>1004</v>
      </c>
      <c r="C13" s="15" t="s">
        <v>14</v>
      </c>
      <c r="D13" s="16">
        <v>383595.89</v>
      </c>
      <c r="E13" s="16">
        <f>256633.6+274.5+192.09</f>
        <v>257100.19</v>
      </c>
      <c r="F13" s="16">
        <f>153711.68+160000+2674.5+23.6</f>
        <v>316409.77999999997</v>
      </c>
      <c r="G13" s="17">
        <f t="shared" si="0"/>
        <v>324286.3000000001</v>
      </c>
      <c r="I13" s="108"/>
    </row>
    <row r="14" spans="2:9" ht="13.5" customHeight="1">
      <c r="B14" s="10">
        <v>15</v>
      </c>
      <c r="C14" s="11" t="s">
        <v>15</v>
      </c>
      <c r="D14" s="12">
        <v>2885575.33</v>
      </c>
      <c r="E14" s="12">
        <f>E15</f>
        <v>170440.7</v>
      </c>
      <c r="F14" s="12">
        <f>F15</f>
        <v>8922.9699999999993</v>
      </c>
      <c r="G14" s="13">
        <f t="shared" si="0"/>
        <v>3047093.06</v>
      </c>
    </row>
    <row r="15" spans="2:9" ht="13.5" customHeight="1">
      <c r="B15" s="14">
        <v>1501</v>
      </c>
      <c r="C15" s="15" t="s">
        <v>16</v>
      </c>
      <c r="D15" s="16">
        <v>2885575.33</v>
      </c>
      <c r="E15" s="16">
        <f>160000+10440.7</f>
        <v>170440.7</v>
      </c>
      <c r="F15" s="16">
        <v>8922.9699999999993</v>
      </c>
      <c r="G15" s="17">
        <f t="shared" si="0"/>
        <v>3047093.06</v>
      </c>
      <c r="I15" s="23"/>
    </row>
    <row r="16" spans="2:9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  <c r="I16" s="23"/>
    </row>
    <row r="17" spans="2:9" ht="13.5" customHeight="1">
      <c r="B17" s="18">
        <v>26</v>
      </c>
      <c r="C17" s="19" t="s">
        <v>18</v>
      </c>
      <c r="D17" s="12">
        <v>-47155.35</v>
      </c>
      <c r="E17" s="12">
        <f>E18</f>
        <v>153711.67999999999</v>
      </c>
      <c r="F17" s="12">
        <f>F18</f>
        <v>144247.59999999998</v>
      </c>
      <c r="G17" s="13">
        <f t="shared" si="0"/>
        <v>-37691.26999999999</v>
      </c>
    </row>
    <row r="18" spans="2:9" ht="13.5" customHeight="1">
      <c r="B18" s="14">
        <v>2601</v>
      </c>
      <c r="C18" s="15" t="s">
        <v>19</v>
      </c>
      <c r="D18" s="16">
        <v>-47155.35</v>
      </c>
      <c r="E18" s="16">
        <v>153711.67999999999</v>
      </c>
      <c r="F18" s="16">
        <f>+E31</f>
        <v>144247.59999999998</v>
      </c>
      <c r="G18" s="17">
        <f>D18+E18-F18</f>
        <v>-37691.26999999999</v>
      </c>
      <c r="H18" s="20"/>
    </row>
    <row r="19" spans="2:9" ht="13.5" customHeight="1">
      <c r="B19" s="18">
        <v>27</v>
      </c>
      <c r="C19" s="19" t="s">
        <v>20</v>
      </c>
      <c r="D19" s="12">
        <v>-2674.5</v>
      </c>
      <c r="E19" s="12">
        <f>E20</f>
        <v>2674.5</v>
      </c>
      <c r="F19" s="12">
        <f>F20</f>
        <v>3207.92</v>
      </c>
      <c r="G19" s="13">
        <f t="shared" si="0"/>
        <v>-3207.92</v>
      </c>
      <c r="H19" s="20"/>
    </row>
    <row r="20" spans="2:9" ht="13.5" customHeight="1">
      <c r="B20" s="14">
        <v>2701</v>
      </c>
      <c r="C20" s="15" t="s">
        <v>21</v>
      </c>
      <c r="D20" s="16">
        <v>-2674.5</v>
      </c>
      <c r="E20" s="16">
        <v>2674.5</v>
      </c>
      <c r="F20" s="16">
        <v>3207.92</v>
      </c>
      <c r="G20" s="17">
        <f t="shared" si="0"/>
        <v>-3207.92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v>977634.45</v>
      </c>
      <c r="E30" s="12">
        <f>E31</f>
        <v>144247.59999999998</v>
      </c>
      <c r="F30" s="12">
        <f>F31</f>
        <v>0</v>
      </c>
      <c r="G30" s="13">
        <f t="shared" si="0"/>
        <v>1121882.0499999998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977634.45</v>
      </c>
      <c r="E31" s="16">
        <f>153711.68-47155.35+37691.27</f>
        <v>144247.59999999998</v>
      </c>
      <c r="F31" s="16">
        <v>0</v>
      </c>
      <c r="G31" s="17">
        <f t="shared" si="0"/>
        <v>1121882.0499999998</v>
      </c>
    </row>
    <row r="32" spans="2:9" ht="13.5" customHeight="1">
      <c r="B32" s="10">
        <v>47</v>
      </c>
      <c r="C32" s="11" t="s">
        <v>34</v>
      </c>
      <c r="D32" s="12">
        <v>45413.85</v>
      </c>
      <c r="E32" s="12">
        <f>E33+E34</f>
        <v>12154.49</v>
      </c>
      <c r="F32" s="12">
        <f>F33+F34</f>
        <v>0</v>
      </c>
      <c r="G32" s="13">
        <f t="shared" si="0"/>
        <v>57568.34</v>
      </c>
    </row>
    <row r="33" spans="1:8" ht="13.5" customHeight="1">
      <c r="B33" s="14">
        <v>4701</v>
      </c>
      <c r="C33" s="15" t="s">
        <v>35</v>
      </c>
      <c r="D33" s="16">
        <v>19632.98</v>
      </c>
      <c r="E33" s="16">
        <f>+F20</f>
        <v>3207.92</v>
      </c>
      <c r="F33" s="16">
        <v>0</v>
      </c>
      <c r="G33" s="17">
        <f t="shared" si="0"/>
        <v>22840.9</v>
      </c>
    </row>
    <row r="34" spans="1:8" ht="13.5" customHeight="1">
      <c r="B34" s="14">
        <v>4704</v>
      </c>
      <c r="C34" s="15" t="s">
        <v>36</v>
      </c>
      <c r="D34" s="16">
        <v>25780.87</v>
      </c>
      <c r="E34" s="16">
        <f>8922.97+23.6</f>
        <v>8946.57</v>
      </c>
      <c r="F34" s="16">
        <v>0</v>
      </c>
      <c r="G34" s="17">
        <f t="shared" si="0"/>
        <v>34727.440000000002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v>-1569667.6</v>
      </c>
      <c r="E36" s="12"/>
      <c r="F36" s="12">
        <f>+F37+F38</f>
        <v>256908.1</v>
      </c>
      <c r="G36" s="13">
        <f>D36+E36-F36</f>
        <v>-1826575.7000000002</v>
      </c>
    </row>
    <row r="37" spans="1:8" ht="13.5" customHeight="1">
      <c r="B37" s="14">
        <v>5005</v>
      </c>
      <c r="C37" s="15" t="s">
        <v>39</v>
      </c>
      <c r="D37" s="16">
        <v>-1568398.4</v>
      </c>
      <c r="E37" s="16"/>
      <c r="F37" s="16">
        <v>256633.60000000001</v>
      </c>
      <c r="G37" s="17">
        <f t="shared" si="0"/>
        <v>-1825032</v>
      </c>
      <c r="H37" s="20"/>
    </row>
    <row r="38" spans="1:8" ht="13.5" customHeight="1">
      <c r="B38" s="14">
        <v>5006</v>
      </c>
      <c r="C38" s="15" t="s">
        <v>40</v>
      </c>
      <c r="D38" s="16">
        <v>-1269.2</v>
      </c>
      <c r="E38" s="16"/>
      <c r="F38" s="16">
        <v>274.5</v>
      </c>
      <c r="G38" s="17">
        <f t="shared" si="0"/>
        <v>-1543.7</v>
      </c>
      <c r="H38" s="24"/>
    </row>
    <row r="39" spans="1:8" ht="13.5" customHeight="1">
      <c r="B39" s="10">
        <v>57</v>
      </c>
      <c r="C39" s="11" t="s">
        <v>41</v>
      </c>
      <c r="D39" s="12">
        <v>-61084.07</v>
      </c>
      <c r="E39" s="16"/>
      <c r="F39" s="12">
        <f>F40</f>
        <v>10632.79</v>
      </c>
      <c r="G39" s="17">
        <f t="shared" si="0"/>
        <v>-71716.86</v>
      </c>
    </row>
    <row r="40" spans="1:8" ht="13.5" customHeight="1">
      <c r="B40" s="14">
        <v>5705</v>
      </c>
      <c r="C40" s="15" t="s">
        <v>42</v>
      </c>
      <c r="D40" s="16">
        <v>-61084.07</v>
      </c>
      <c r="E40" s="16"/>
      <c r="F40" s="16">
        <f>10440.7+192.09</f>
        <v>10632.79</v>
      </c>
      <c r="G40" s="17">
        <f t="shared" si="0"/>
        <v>-71716.86</v>
      </c>
    </row>
    <row r="41" spans="1:8" ht="13.5" customHeight="1">
      <c r="B41" s="10">
        <v>6</v>
      </c>
      <c r="C41" s="11" t="s">
        <v>43</v>
      </c>
      <c r="D41" s="16"/>
      <c r="E41" s="16"/>
      <c r="F41" s="16" t="s">
        <v>44</v>
      </c>
      <c r="G41" s="17"/>
    </row>
    <row r="42" spans="1:8" ht="13.5" customHeight="1">
      <c r="B42" s="10">
        <v>60</v>
      </c>
      <c r="C42" s="11" t="s">
        <v>45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46</v>
      </c>
      <c r="D43" s="28"/>
      <c r="E43" s="28"/>
      <c r="F43" s="28"/>
      <c r="G43" s="125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47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1480658.3199999998</v>
      </c>
      <c r="F46" s="91">
        <f>SUM(F9:F45)</f>
        <v>1480658.32</v>
      </c>
      <c r="G46" s="37"/>
    </row>
    <row r="47" spans="1:8" ht="13.5" customHeight="1">
      <c r="B47" s="35"/>
      <c r="C47" s="36"/>
      <c r="D47" s="37"/>
      <c r="E47" s="37"/>
      <c r="F47" s="113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8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.23622047244094491" footer="0.51181102362204722"/>
  <pageSetup paperSize="9" scale="90" orientation="portrait" r:id="rId1"/>
  <colBreaks count="1" manualBreakCount="1">
    <brk id="7" max="1048575" man="1"/>
  </colBreaks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06" zoomScaleNormal="106" workbookViewId="0">
      <selection activeCell="B4" sqref="B4:I4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48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34" t="s">
        <v>1</v>
      </c>
      <c r="C4" s="134"/>
      <c r="D4" s="134"/>
      <c r="E4" s="134"/>
      <c r="F4" s="134"/>
      <c r="G4" s="134"/>
      <c r="H4" s="134"/>
      <c r="I4" s="134"/>
      <c r="J4"/>
    </row>
    <row r="5" spans="1:10" ht="13.5" customHeight="1">
      <c r="B5" s="134" t="s">
        <v>111</v>
      </c>
      <c r="C5" s="134"/>
      <c r="D5" s="134"/>
      <c r="E5" s="134"/>
      <c r="F5" s="134"/>
      <c r="G5" s="134"/>
      <c r="H5" s="134"/>
      <c r="I5" s="134"/>
    </row>
    <row r="6" spans="1:10" ht="13.5" customHeight="1" thickBot="1">
      <c r="B6" s="42"/>
    </row>
    <row r="7" spans="1:10" ht="13.5" customHeight="1">
      <c r="B7" s="135" t="s">
        <v>10</v>
      </c>
      <c r="C7" s="136"/>
      <c r="D7" s="44" t="s">
        <v>49</v>
      </c>
      <c r="E7" s="45" t="s">
        <v>50</v>
      </c>
      <c r="F7" s="135" t="s">
        <v>51</v>
      </c>
      <c r="G7" s="136"/>
      <c r="H7" s="46" t="s">
        <v>49</v>
      </c>
      <c r="I7" s="44" t="s">
        <v>50</v>
      </c>
    </row>
    <row r="8" spans="1:10" ht="17.25" customHeight="1" thickBot="1">
      <c r="B8" s="137"/>
      <c r="C8" s="138"/>
      <c r="D8" s="47" t="s">
        <v>7</v>
      </c>
      <c r="E8" s="48" t="s">
        <v>7</v>
      </c>
      <c r="F8" s="137"/>
      <c r="G8" s="138"/>
      <c r="H8" s="47" t="s">
        <v>7</v>
      </c>
      <c r="I8" s="48" t="s">
        <v>7</v>
      </c>
    </row>
    <row r="9" spans="1:10" ht="17.25" customHeight="1">
      <c r="B9" s="139" t="s">
        <v>52</v>
      </c>
      <c r="C9" s="140"/>
      <c r="D9" s="49">
        <f>'B.C- FONDO '!G10</f>
        <v>409286.3000000001</v>
      </c>
      <c r="E9" s="50">
        <v>72480</v>
      </c>
      <c r="F9" s="141" t="s">
        <v>53</v>
      </c>
      <c r="G9" s="142"/>
      <c r="H9" s="49">
        <f>-'B.C- FONDO '!G17</f>
        <v>37691.26999999999</v>
      </c>
      <c r="I9" s="51">
        <v>25161</v>
      </c>
    </row>
    <row r="10" spans="1:10" ht="17.25" customHeight="1">
      <c r="B10" s="143" t="s">
        <v>54</v>
      </c>
      <c r="C10" s="144"/>
      <c r="D10" s="52">
        <f>'B.C- FONDO '!G14</f>
        <v>3047093.06</v>
      </c>
      <c r="E10" s="53">
        <v>2250885</v>
      </c>
      <c r="F10" s="145" t="s">
        <v>55</v>
      </c>
      <c r="G10" s="146"/>
      <c r="H10" s="54">
        <f>-'B.C- FONDO '!G19</f>
        <v>3207.92</v>
      </c>
      <c r="I10" s="55">
        <v>5330</v>
      </c>
    </row>
    <row r="11" spans="1:10" ht="17.25" customHeight="1">
      <c r="B11" s="143"/>
      <c r="C11" s="144"/>
      <c r="D11" s="52"/>
      <c r="E11" s="55"/>
      <c r="F11" s="147" t="s">
        <v>56</v>
      </c>
      <c r="G11" s="148"/>
      <c r="H11" s="56">
        <f>H9+H10</f>
        <v>40899.189999999988</v>
      </c>
      <c r="I11" s="56">
        <f>I9+I10</f>
        <v>30491</v>
      </c>
    </row>
    <row r="12" spans="1:10" ht="17.25" customHeight="1">
      <c r="B12" s="143"/>
      <c r="C12" s="144"/>
      <c r="D12" s="52"/>
      <c r="E12" s="55"/>
      <c r="F12" s="147"/>
      <c r="G12" s="148"/>
      <c r="H12" s="52"/>
      <c r="I12" s="55"/>
    </row>
    <row r="13" spans="1:10" ht="17.25" customHeight="1">
      <c r="B13" s="143"/>
      <c r="C13" s="144"/>
      <c r="D13" s="52"/>
      <c r="E13" s="55"/>
      <c r="F13" s="145"/>
      <c r="G13" s="146"/>
      <c r="H13" s="52"/>
      <c r="I13" s="55"/>
    </row>
    <row r="14" spans="1:10" ht="17.25" customHeight="1">
      <c r="B14" s="143"/>
      <c r="C14" s="144"/>
      <c r="D14" s="52"/>
      <c r="E14" s="55"/>
      <c r="F14" s="145" t="s">
        <v>57</v>
      </c>
      <c r="G14" s="146"/>
      <c r="H14" s="56">
        <f>H16</f>
        <v>597258</v>
      </c>
      <c r="I14" s="56">
        <v>597258</v>
      </c>
    </row>
    <row r="15" spans="1:10" ht="17.25" customHeight="1">
      <c r="B15" s="143"/>
      <c r="C15" s="144"/>
      <c r="D15" s="52"/>
      <c r="E15" s="55"/>
      <c r="F15" s="145" t="s">
        <v>58</v>
      </c>
      <c r="G15" s="146"/>
      <c r="H15" s="52"/>
      <c r="I15" s="55"/>
    </row>
    <row r="16" spans="1:10" ht="17.25" customHeight="1">
      <c r="B16" s="143"/>
      <c r="C16" s="144"/>
      <c r="D16" s="52"/>
      <c r="E16" s="55"/>
      <c r="F16" s="145" t="s">
        <v>59</v>
      </c>
      <c r="G16" s="146"/>
      <c r="H16" s="52">
        <f>-'B.C- FONDO '!G22</f>
        <v>597258</v>
      </c>
      <c r="I16" s="55">
        <v>597258</v>
      </c>
    </row>
    <row r="17" spans="2:11" ht="17.25" customHeight="1">
      <c r="B17" s="143"/>
      <c r="C17" s="144"/>
      <c r="D17" s="52"/>
      <c r="E17" s="55"/>
      <c r="F17" s="145" t="s">
        <v>60</v>
      </c>
      <c r="G17" s="146"/>
      <c r="H17" s="52"/>
      <c r="I17" s="55"/>
    </row>
    <row r="18" spans="2:11" ht="17.25" customHeight="1">
      <c r="B18" s="57"/>
      <c r="C18" s="58"/>
      <c r="D18" s="52"/>
      <c r="E18" s="55"/>
      <c r="F18" s="149" t="s">
        <v>61</v>
      </c>
      <c r="G18" s="150"/>
      <c r="H18" s="59">
        <f>H19+H20</f>
        <v>2818222.17</v>
      </c>
      <c r="I18" s="56">
        <f>I19+I20</f>
        <v>1695616</v>
      </c>
    </row>
    <row r="19" spans="2:11" ht="17.25" customHeight="1">
      <c r="B19" s="143"/>
      <c r="C19" s="144"/>
      <c r="D19" s="52"/>
      <c r="E19" s="55"/>
      <c r="F19" s="145" t="s">
        <v>62</v>
      </c>
      <c r="G19" s="146"/>
      <c r="H19" s="52">
        <f>-'B.C- FONDO '!G26</f>
        <v>2099380</v>
      </c>
      <c r="I19" s="55">
        <v>835733</v>
      </c>
      <c r="K19" s="108"/>
    </row>
    <row r="20" spans="2:11" ht="17.25" customHeight="1">
      <c r="B20" s="143"/>
      <c r="C20" s="144"/>
      <c r="D20" s="52"/>
      <c r="E20" s="55"/>
      <c r="F20" s="145" t="s">
        <v>63</v>
      </c>
      <c r="G20" s="146"/>
      <c r="H20" s="60">
        <f>'FORMATO "B" - FONDO 2'!C18</f>
        <v>718842.17000000016</v>
      </c>
      <c r="I20" s="60">
        <v>859883</v>
      </c>
    </row>
    <row r="21" spans="2:11" ht="17.25" customHeight="1" thickBot="1">
      <c r="B21" s="143"/>
      <c r="C21" s="144"/>
      <c r="D21" s="61"/>
      <c r="E21" s="61"/>
      <c r="F21" s="145" t="s">
        <v>64</v>
      </c>
      <c r="G21" s="146"/>
      <c r="H21" s="62">
        <f>H14+H18</f>
        <v>3415480.17</v>
      </c>
      <c r="I21" s="62">
        <f>I14+I18</f>
        <v>2292874</v>
      </c>
    </row>
    <row r="22" spans="2:11" ht="17.25" customHeight="1" thickBot="1">
      <c r="B22" s="153" t="s">
        <v>65</v>
      </c>
      <c r="C22" s="154"/>
      <c r="D22" s="63">
        <f>D9+D10</f>
        <v>3456379.3600000003</v>
      </c>
      <c r="E22" s="63">
        <f>E9+E10</f>
        <v>2323365</v>
      </c>
      <c r="F22" s="147" t="s">
        <v>66</v>
      </c>
      <c r="G22" s="148"/>
      <c r="H22" s="64">
        <f>H11+H21</f>
        <v>3456379.36</v>
      </c>
      <c r="I22" s="65">
        <f>I11+I21</f>
        <v>2323365</v>
      </c>
    </row>
    <row r="23" spans="2:11" ht="17.25" customHeight="1" thickTop="1" thickBot="1">
      <c r="B23" s="155"/>
      <c r="C23" s="156"/>
      <c r="D23" s="66"/>
      <c r="E23" s="67"/>
      <c r="F23" s="157"/>
      <c r="G23" s="158"/>
      <c r="H23" s="68"/>
      <c r="I23" s="67"/>
    </row>
    <row r="24" spans="2:11" ht="17.25" customHeight="1">
      <c r="B24" s="69"/>
      <c r="C24" s="159"/>
      <c r="D24" s="159"/>
      <c r="E24" s="159"/>
      <c r="F24" s="159"/>
      <c r="G24" s="70"/>
      <c r="H24" s="70"/>
      <c r="I24" s="70"/>
    </row>
    <row r="25" spans="2:11" ht="12.75" customHeight="1">
      <c r="B25" s="38"/>
      <c r="G25" s="152"/>
      <c r="H25" s="152"/>
      <c r="I25" s="152"/>
      <c r="J25" s="152"/>
    </row>
    <row r="26" spans="2:11" ht="13.5" customHeight="1">
      <c r="B26" s="39"/>
      <c r="G26" s="151"/>
      <c r="H26" s="151"/>
      <c r="I26" s="151"/>
      <c r="J26" s="151"/>
    </row>
    <row r="27" spans="2:11" ht="12.75" customHeight="1">
      <c r="B27" s="38"/>
      <c r="G27" s="152"/>
      <c r="H27" s="152"/>
      <c r="I27" s="152"/>
      <c r="J27" s="152"/>
    </row>
    <row r="28" spans="2:11" ht="17.25" customHeight="1">
      <c r="G28" s="152"/>
      <c r="H28" s="152"/>
      <c r="I28" s="152"/>
      <c r="J28" s="152"/>
    </row>
    <row r="29" spans="2:11" ht="12.75" customHeight="1"/>
  </sheetData>
  <mergeCells count="40"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B12:C12"/>
    <mergeCell ref="F12:G12"/>
    <mergeCell ref="B13:C13"/>
    <mergeCell ref="F13:G13"/>
    <mergeCell ref="B14:C14"/>
    <mergeCell ref="F14:G14"/>
    <mergeCell ref="B9:C9"/>
    <mergeCell ref="F9:G9"/>
    <mergeCell ref="B10:C10"/>
    <mergeCell ref="F10:G10"/>
    <mergeCell ref="B11:C11"/>
    <mergeCell ref="F11:G11"/>
    <mergeCell ref="B4:I4"/>
    <mergeCell ref="B5:I5"/>
    <mergeCell ref="B7:C7"/>
    <mergeCell ref="F7:G7"/>
    <mergeCell ref="B8:C8"/>
    <mergeCell ref="F8:G8"/>
  </mergeCells>
  <pageMargins left="0.59055118110236227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zoomScale="96" zoomScaleNormal="96" workbookViewId="0">
      <selection activeCell="B3" sqref="B3:D3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67</v>
      </c>
    </row>
    <row r="2" spans="2:6">
      <c r="B2" s="71"/>
    </row>
    <row r="3" spans="2:6" ht="13.5" customHeight="1">
      <c r="B3" s="127" t="s">
        <v>1</v>
      </c>
      <c r="C3" s="127"/>
      <c r="D3" s="127"/>
    </row>
    <row r="4" spans="2:6" ht="13.5" customHeight="1">
      <c r="B4" s="134" t="s">
        <v>112</v>
      </c>
      <c r="C4" s="134"/>
      <c r="D4" s="134"/>
    </row>
    <row r="5" spans="2:6" ht="18" customHeight="1" thickBot="1">
      <c r="B5" s="40"/>
    </row>
    <row r="6" spans="2:6" ht="18" customHeight="1">
      <c r="B6" s="72" t="s">
        <v>3</v>
      </c>
      <c r="C6" s="73" t="s">
        <v>49</v>
      </c>
      <c r="D6" s="72" t="s">
        <v>68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69</v>
      </c>
      <c r="C9" s="81">
        <f>-'B.C- FONDO '!G37</f>
        <v>1825032</v>
      </c>
      <c r="D9" s="55">
        <v>2916265</v>
      </c>
    </row>
    <row r="10" spans="2:6" ht="17.25" customHeight="1" thickBot="1">
      <c r="B10" s="80" t="s">
        <v>70</v>
      </c>
      <c r="C10" s="82">
        <f>-'B.C- FONDO '!G38</f>
        <v>1543.7</v>
      </c>
      <c r="D10" s="55">
        <v>1416</v>
      </c>
    </row>
    <row r="11" spans="2:6" ht="17.25" customHeight="1" thickTop="1">
      <c r="B11" s="83" t="s">
        <v>71</v>
      </c>
      <c r="C11" s="84">
        <f>C9+C10</f>
        <v>1826575.7</v>
      </c>
      <c r="D11" s="85">
        <f>D9+D10</f>
        <v>2917681</v>
      </c>
    </row>
    <row r="12" spans="2:6" ht="17.25" customHeight="1">
      <c r="B12" s="80" t="s">
        <v>72</v>
      </c>
      <c r="C12" s="81">
        <f>-'B.C- FONDO '!G30</f>
        <v>-1121882.0499999998</v>
      </c>
      <c r="D12" s="55">
        <v>-2026212</v>
      </c>
    </row>
    <row r="13" spans="2:6" ht="17.25" customHeight="1" thickBot="1">
      <c r="B13" s="80" t="s">
        <v>73</v>
      </c>
      <c r="C13" s="61">
        <f>-'B.C- FONDO '!G33</f>
        <v>-22840.9</v>
      </c>
      <c r="D13" s="61">
        <v>-36476</v>
      </c>
    </row>
    <row r="14" spans="2:6" ht="17.25" customHeight="1">
      <c r="B14" s="83" t="s">
        <v>74</v>
      </c>
      <c r="C14" s="56">
        <f>C11+C12+C13</f>
        <v>681852.75000000012</v>
      </c>
      <c r="D14" s="56">
        <f>D11+D12+D13</f>
        <v>854993</v>
      </c>
    </row>
    <row r="15" spans="2:6" ht="17.25" customHeight="1" thickBot="1">
      <c r="B15" s="80" t="s">
        <v>75</v>
      </c>
      <c r="C15" s="61">
        <f>(-'B.C- FONDO '!G40)-('B.C- FONDO '!G34)</f>
        <v>36989.42</v>
      </c>
      <c r="D15" s="55">
        <v>4890</v>
      </c>
    </row>
    <row r="16" spans="2:6" ht="17.25" customHeight="1" thickBot="1">
      <c r="B16" s="83" t="s">
        <v>76</v>
      </c>
      <c r="C16" s="87">
        <f>C14+C15</f>
        <v>718842.17000000016</v>
      </c>
      <c r="D16" s="87">
        <f>D14+D15</f>
        <v>859883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77</v>
      </c>
      <c r="C18" s="63">
        <f>C16</f>
        <v>718842.17000000016</v>
      </c>
      <c r="D18" s="63">
        <f>D16</f>
        <v>859883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52"/>
      <c r="D26" s="152"/>
      <c r="E26" s="152"/>
      <c r="F26" s="152"/>
    </row>
    <row r="27" spans="2:16" ht="12.75" customHeight="1">
      <c r="B27" s="39"/>
      <c r="C27" s="151"/>
      <c r="D27" s="151"/>
      <c r="E27" s="151"/>
      <c r="F27" s="151"/>
    </row>
    <row r="28" spans="2:16" ht="18" customHeight="1">
      <c r="B28" s="38"/>
      <c r="C28" s="152"/>
      <c r="D28" s="152"/>
      <c r="E28" s="152"/>
      <c r="F28" s="152"/>
    </row>
    <row r="29" spans="2:16" ht="17.25" customHeight="1">
      <c r="C29" s="152"/>
      <c r="D29" s="152"/>
      <c r="E29" s="152"/>
      <c r="F29" s="152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60"/>
      <c r="D33" s="160"/>
      <c r="E33" s="160"/>
      <c r="F33" s="160"/>
    </row>
    <row r="34" spans="2:6">
      <c r="B34" s="39"/>
      <c r="C34" s="161"/>
      <c r="D34" s="161"/>
      <c r="E34" s="161"/>
      <c r="F34" s="161"/>
    </row>
    <row r="35" spans="2:6" ht="13.5">
      <c r="B35" s="38"/>
      <c r="C35" s="160"/>
      <c r="D35" s="160"/>
      <c r="E35" s="160"/>
      <c r="F35" s="160"/>
    </row>
    <row r="36" spans="2:6" ht="13.5">
      <c r="C36" s="160"/>
      <c r="D36" s="160"/>
      <c r="E36" s="160"/>
      <c r="F36" s="160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8740157480314965" right="0.19685039370078741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2" t="s">
        <v>78</v>
      </c>
      <c r="B1" s="162"/>
      <c r="C1" s="162"/>
    </row>
    <row r="2" spans="1:3">
      <c r="A2" s="92" t="s">
        <v>79</v>
      </c>
      <c r="B2" s="93"/>
      <c r="C2" s="93"/>
    </row>
    <row r="3" spans="1:3">
      <c r="A3" s="92" t="s">
        <v>80</v>
      </c>
      <c r="B3" s="93"/>
      <c r="C3" s="93">
        <f>B4</f>
        <v>409286.3000000001</v>
      </c>
    </row>
    <row r="4" spans="1:3">
      <c r="A4" s="92" t="s">
        <v>81</v>
      </c>
      <c r="B4" s="93">
        <f>+'B.C- FONDO '!G10</f>
        <v>409286.3000000001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63" t="s">
        <v>101</v>
      </c>
      <c r="B8" s="163"/>
      <c r="C8" s="94">
        <f>SUM(C2:C7)</f>
        <v>409286.3000000001</v>
      </c>
    </row>
  </sheetData>
  <mergeCells count="2">
    <mergeCell ref="A1:C1"/>
    <mergeCell ref="A8:B8"/>
  </mergeCells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sqref="A1:E1"/>
    </sheetView>
  </sheetViews>
  <sheetFormatPr baseColWidth="10" defaultRowHeight="12.75"/>
  <cols>
    <col min="1" max="1" width="31" style="96" customWidth="1"/>
    <col min="2" max="2" width="11.42578125" style="96"/>
    <col min="3" max="3" width="13" style="100" customWidth="1"/>
    <col min="4" max="4" width="11.42578125" style="96"/>
    <col min="5" max="5" width="11.42578125" style="101"/>
    <col min="6" max="16384" width="11.42578125" style="96"/>
  </cols>
  <sheetData>
    <row r="1" spans="1:5" ht="12.75" customHeight="1">
      <c r="A1" s="162" t="s">
        <v>102</v>
      </c>
      <c r="B1" s="162"/>
      <c r="C1" s="162"/>
      <c r="D1" s="162"/>
      <c r="E1" s="162"/>
    </row>
    <row r="2" spans="1:5" ht="12.75" customHeight="1">
      <c r="A2" s="97"/>
      <c r="B2" s="166" t="s">
        <v>82</v>
      </c>
      <c r="C2" s="167"/>
      <c r="D2" s="167"/>
      <c r="E2" s="168"/>
    </row>
    <row r="3" spans="1:5" ht="12.75" customHeight="1">
      <c r="A3" s="107" t="s">
        <v>83</v>
      </c>
      <c r="B3" s="107" t="s">
        <v>84</v>
      </c>
      <c r="C3" s="98" t="s">
        <v>85</v>
      </c>
      <c r="D3" s="107" t="s">
        <v>86</v>
      </c>
      <c r="E3" s="99" t="s">
        <v>87</v>
      </c>
    </row>
    <row r="4" spans="1:5" ht="12.75" customHeight="1">
      <c r="A4" s="104"/>
      <c r="B4" s="111"/>
      <c r="C4" s="115"/>
      <c r="D4" s="110"/>
      <c r="E4" s="116"/>
    </row>
    <row r="5" spans="1:5" ht="12.75" customHeight="1">
      <c r="A5" s="112"/>
      <c r="B5" s="109"/>
      <c r="C5" s="115"/>
      <c r="D5" s="110"/>
      <c r="E5" s="116"/>
    </row>
    <row r="6" spans="1:5" ht="12.75" customHeight="1">
      <c r="A6" s="169" t="s">
        <v>88</v>
      </c>
      <c r="B6" s="170"/>
      <c r="C6" s="170"/>
      <c r="D6" s="171"/>
      <c r="E6" s="120">
        <f>SUM(E4:E5)</f>
        <v>0</v>
      </c>
    </row>
    <row r="7" spans="1:5" ht="12.75" customHeight="1">
      <c r="A7" s="123"/>
      <c r="B7" s="123"/>
      <c r="C7" s="123"/>
      <c r="D7" s="123"/>
      <c r="E7" s="124"/>
    </row>
    <row r="9" spans="1:5">
      <c r="A9" s="172" t="s">
        <v>89</v>
      </c>
      <c r="B9" s="173" t="s">
        <v>90</v>
      </c>
      <c r="C9" s="173"/>
      <c r="D9" s="173"/>
      <c r="E9" s="173"/>
    </row>
    <row r="10" spans="1:5">
      <c r="A10" s="172"/>
      <c r="B10" s="107" t="s">
        <v>86</v>
      </c>
      <c r="C10" s="173" t="s">
        <v>91</v>
      </c>
      <c r="D10" s="173"/>
      <c r="E10" s="99" t="s">
        <v>87</v>
      </c>
    </row>
    <row r="11" spans="1:5">
      <c r="A11" s="117" t="s">
        <v>105</v>
      </c>
      <c r="B11" s="114">
        <v>43677</v>
      </c>
      <c r="C11" s="164" t="s">
        <v>98</v>
      </c>
      <c r="D11" s="165"/>
      <c r="E11" s="118">
        <v>441.27</v>
      </c>
    </row>
    <row r="12" spans="1:5">
      <c r="A12" s="117" t="s">
        <v>105</v>
      </c>
      <c r="B12" s="114">
        <v>43677</v>
      </c>
      <c r="C12" s="164" t="s">
        <v>92</v>
      </c>
      <c r="D12" s="165"/>
      <c r="E12" s="118">
        <v>930</v>
      </c>
    </row>
    <row r="13" spans="1:5">
      <c r="A13" s="117" t="s">
        <v>106</v>
      </c>
      <c r="B13" s="114">
        <v>43677</v>
      </c>
      <c r="C13" s="164" t="s">
        <v>92</v>
      </c>
      <c r="D13" s="165"/>
      <c r="E13" s="118">
        <v>930</v>
      </c>
    </row>
    <row r="14" spans="1:5">
      <c r="A14" s="117" t="s">
        <v>107</v>
      </c>
      <c r="B14" s="114">
        <v>43677</v>
      </c>
      <c r="C14" s="164" t="s">
        <v>92</v>
      </c>
      <c r="D14" s="165"/>
      <c r="E14" s="119">
        <v>1860</v>
      </c>
    </row>
    <row r="15" spans="1:5">
      <c r="A15" s="117" t="s">
        <v>108</v>
      </c>
      <c r="B15" s="114">
        <v>43677</v>
      </c>
      <c r="C15" s="164" t="s">
        <v>92</v>
      </c>
      <c r="D15" s="165"/>
      <c r="E15" s="119">
        <v>930</v>
      </c>
    </row>
    <row r="16" spans="1:5">
      <c r="A16" s="117" t="s">
        <v>109</v>
      </c>
      <c r="B16" s="114">
        <v>43677</v>
      </c>
      <c r="C16" s="164" t="s">
        <v>99</v>
      </c>
      <c r="D16" s="165"/>
      <c r="E16" s="119">
        <v>16800</v>
      </c>
    </row>
    <row r="17" spans="1:5">
      <c r="A17" s="117" t="s">
        <v>110</v>
      </c>
      <c r="B17" s="114"/>
      <c r="C17" s="164" t="s">
        <v>99</v>
      </c>
      <c r="D17" s="165"/>
      <c r="E17" s="119">
        <v>15800</v>
      </c>
    </row>
    <row r="18" spans="1:5">
      <c r="A18" s="112"/>
      <c r="B18" s="114"/>
      <c r="C18" s="164"/>
      <c r="D18" s="165"/>
      <c r="E18" s="119"/>
    </row>
    <row r="19" spans="1:5">
      <c r="A19" s="174" t="s">
        <v>88</v>
      </c>
      <c r="B19" s="174"/>
      <c r="C19" s="174"/>
      <c r="D19" s="174"/>
      <c r="E19" s="120">
        <f>SUM(E11:E18)</f>
        <v>37691.270000000004</v>
      </c>
    </row>
    <row r="20" spans="1:5">
      <c r="A20" s="123"/>
      <c r="B20" s="123"/>
      <c r="C20" s="123"/>
      <c r="D20" s="123"/>
      <c r="E20" s="124"/>
    </row>
    <row r="21" spans="1:5">
      <c r="A21" s="123"/>
      <c r="B21" s="123"/>
      <c r="C21" s="123"/>
      <c r="D21" s="123"/>
      <c r="E21" s="124"/>
    </row>
    <row r="22" spans="1:5" ht="15">
      <c r="A22" s="162" t="s">
        <v>113</v>
      </c>
      <c r="B22" s="162"/>
      <c r="C22" s="162"/>
      <c r="D22" s="162"/>
    </row>
    <row r="23" spans="1:5">
      <c r="A23" s="175" t="s">
        <v>93</v>
      </c>
      <c r="B23" s="175"/>
      <c r="C23" s="175"/>
      <c r="D23" s="121">
        <f>E6</f>
        <v>0</v>
      </c>
    </row>
    <row r="24" spans="1:5">
      <c r="A24" s="175" t="s">
        <v>94</v>
      </c>
      <c r="B24" s="175"/>
      <c r="C24" s="175"/>
      <c r="D24" s="118">
        <f>E19</f>
        <v>37691.270000000004</v>
      </c>
    </row>
    <row r="25" spans="1:5">
      <c r="A25" s="174" t="s">
        <v>95</v>
      </c>
      <c r="B25" s="174"/>
      <c r="C25" s="174"/>
      <c r="D25" s="122">
        <f>SUM(D23:D24)</f>
        <v>37691.270000000004</v>
      </c>
    </row>
  </sheetData>
  <mergeCells count="19">
    <mergeCell ref="A25:C25"/>
    <mergeCell ref="A19:D19"/>
    <mergeCell ref="A22:D22"/>
    <mergeCell ref="A23:C23"/>
    <mergeCell ref="A24:C24"/>
    <mergeCell ref="C18:D18"/>
    <mergeCell ref="A1:E1"/>
    <mergeCell ref="B2:E2"/>
    <mergeCell ref="A6:D6"/>
    <mergeCell ref="A9:A10"/>
    <mergeCell ref="B9:E9"/>
    <mergeCell ref="C10:D10"/>
    <mergeCell ref="C16:D16"/>
    <mergeCell ref="C17:D17"/>
    <mergeCell ref="C11:D11"/>
    <mergeCell ref="C12:D12"/>
    <mergeCell ref="C13:D13"/>
    <mergeCell ref="C14:D14"/>
    <mergeCell ref="C15:D15"/>
  </mergeCells>
  <pageMargins left="0.78740157480314965" right="0.70866141732283472" top="0.39370078740157483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6" t="s">
        <v>103</v>
      </c>
      <c r="B1" s="176"/>
      <c r="C1" s="176"/>
    </row>
    <row r="2" spans="1:3" ht="21.75" customHeight="1">
      <c r="A2" s="176"/>
      <c r="B2" s="176"/>
      <c r="C2" s="176"/>
    </row>
    <row r="3" spans="1:3">
      <c r="A3" s="102" t="s">
        <v>96</v>
      </c>
      <c r="B3" s="102" t="s">
        <v>97</v>
      </c>
      <c r="C3" s="102" t="s">
        <v>87</v>
      </c>
    </row>
    <row r="4" spans="1:3">
      <c r="A4" s="103" t="s">
        <v>104</v>
      </c>
      <c r="B4" s="92">
        <v>2019</v>
      </c>
      <c r="C4" s="93">
        <f>+'B.C- FONDO '!F19</f>
        <v>3207.92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63" t="s">
        <v>95</v>
      </c>
      <c r="B7" s="163"/>
      <c r="C7" s="94">
        <f>SUM(C4:C6)</f>
        <v>3207.92</v>
      </c>
    </row>
  </sheetData>
  <mergeCells count="2">
    <mergeCell ref="A1:C2"/>
    <mergeCell ref="A7:B7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Mary Guti</cp:lastModifiedBy>
  <cp:lastPrinted>2019-08-19T15:01:57Z</cp:lastPrinted>
  <dcterms:created xsi:type="dcterms:W3CDTF">2019-02-27T16:22:54Z</dcterms:created>
  <dcterms:modified xsi:type="dcterms:W3CDTF">2019-08-29T16:43:57Z</dcterms:modified>
</cp:coreProperties>
</file>