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E.FF.-2019\"/>
    </mc:Choice>
  </mc:AlternateContent>
  <bookViews>
    <workbookView xWindow="0" yWindow="0" windowWidth="20490" windowHeight="7650"/>
  </bookViews>
  <sheets>
    <sheet name="B.C- FONDO " sheetId="1" r:id="rId1"/>
    <sheet name="FORMATO &quot;A&quot;- FONDO 2" sheetId="2" r:id="rId2"/>
    <sheet name="FORMATO &quot;B&quot; - FONDO 2" sheetId="3" r:id="rId3"/>
    <sheet name="1004" sheetId="7" r:id="rId4"/>
    <sheet name="2601" sheetId="8" r:id="rId5"/>
    <sheet name="2701" sheetId="9" r:id="rId6"/>
  </sheets>
  <definedNames>
    <definedName name="_xlnm.Print_Area" localSheetId="0">'B.C- FONDO '!$A$1:$G$48</definedName>
    <definedName name="_xlnm.Print_Area" localSheetId="1">'FORMATO "A"- FONDO 2'!$A$1:$I$24</definedName>
    <definedName name="_xlnm.Print_Area" localSheetId="2">'FORMATO "B" - FONDO 2'!$A$1:$E$33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62" i="8" l="1"/>
  <c r="E31" i="1" l="1"/>
  <c r="E15" i="1" l="1"/>
  <c r="E34" i="1"/>
  <c r="E10" i="1" l="1"/>
  <c r="F36" i="1"/>
  <c r="F40" i="1"/>
  <c r="F18" i="1" l="1"/>
  <c r="E14" i="1" l="1"/>
  <c r="F13" i="1"/>
  <c r="E13" i="1"/>
  <c r="E74" i="8" l="1"/>
  <c r="G36" i="1" l="1"/>
  <c r="E33" i="1"/>
  <c r="G18" i="1" l="1"/>
  <c r="F17" i="1" l="1"/>
  <c r="E17" i="1" l="1"/>
  <c r="G26" i="1" l="1"/>
  <c r="G35" i="1"/>
  <c r="G15" i="1"/>
  <c r="G16" i="1"/>
  <c r="G20" i="1"/>
  <c r="G21" i="1"/>
  <c r="G23" i="1"/>
  <c r="G24" i="1"/>
  <c r="G25" i="1"/>
  <c r="G27" i="1"/>
  <c r="G28" i="1"/>
  <c r="G29" i="1"/>
  <c r="G31" i="1"/>
  <c r="G33" i="1"/>
  <c r="G34" i="1"/>
  <c r="G37" i="1"/>
  <c r="C9" i="3" s="1"/>
  <c r="G38" i="1"/>
  <c r="C10" i="3" s="1"/>
  <c r="G40" i="1"/>
  <c r="G42" i="1"/>
  <c r="G43" i="1"/>
  <c r="D79" i="8"/>
  <c r="D78" i="8"/>
  <c r="D80" i="8" l="1"/>
  <c r="E19" i="1"/>
  <c r="G13" i="1" l="1"/>
  <c r="E32" i="1" l="1"/>
  <c r="D11" i="3" l="1"/>
  <c r="D14" i="3" s="1"/>
  <c r="D16" i="3" s="1"/>
  <c r="D18" i="3" s="1"/>
  <c r="E22" i="2"/>
  <c r="I18" i="2"/>
  <c r="I14" i="2"/>
  <c r="I11" i="2"/>
  <c r="F39" i="1"/>
  <c r="G39" i="1" s="1"/>
  <c r="C13" i="3"/>
  <c r="F32" i="1"/>
  <c r="G32" i="1" s="1"/>
  <c r="F30" i="1"/>
  <c r="E30" i="1"/>
  <c r="H19" i="2"/>
  <c r="F22" i="1"/>
  <c r="G22" i="1" s="1"/>
  <c r="H16" i="2" s="1"/>
  <c r="H14" i="2" s="1"/>
  <c r="F19" i="1"/>
  <c r="F14" i="1"/>
  <c r="G12" i="1"/>
  <c r="G11" i="1"/>
  <c r="F10" i="1"/>
  <c r="G19" i="1" l="1"/>
  <c r="H10" i="2" s="1"/>
  <c r="C4" i="9"/>
  <c r="C7" i="9" s="1"/>
  <c r="G14" i="1"/>
  <c r="D10" i="2" s="1"/>
  <c r="G30" i="1"/>
  <c r="C12" i="3" s="1"/>
  <c r="G17" i="1"/>
  <c r="F46" i="1"/>
  <c r="H9" i="2"/>
  <c r="E46" i="1"/>
  <c r="C11" i="3"/>
  <c r="C15" i="3"/>
  <c r="I21" i="2"/>
  <c r="I22" i="2" s="1"/>
  <c r="G10" i="1"/>
  <c r="F47" i="1" l="1"/>
  <c r="D9" i="2"/>
  <c r="B4" i="7"/>
  <c r="C3" i="7" s="1"/>
  <c r="C8" i="7" s="1"/>
  <c r="C14" i="3"/>
  <c r="C16" i="3" s="1"/>
  <c r="C18" i="3" s="1"/>
  <c r="H20" i="2" s="1"/>
  <c r="H18" i="2" s="1"/>
  <c r="H21" i="2" s="1"/>
  <c r="H11" i="2"/>
  <c r="D22" i="2"/>
  <c r="H22" i="2" l="1"/>
  <c r="H26" i="2" s="1"/>
</calcChain>
</file>

<file path=xl/sharedStrings.xml><?xml version="1.0" encoding="utf-8"?>
<sst xmlns="http://schemas.openxmlformats.org/spreadsheetml/2006/main" count="313" uniqueCount="176">
  <si>
    <t>B/C - FONDO</t>
  </si>
  <si>
    <t>ASOCIACION DE USUARIOS DEL FONDO REGIONAL CONTRA ACCIDENTES DE TRANSITO-FORCAT</t>
  </si>
  <si>
    <t xml:space="preserve">BALANCE DE COMPROBACIÓN DE SALDOS </t>
  </si>
  <si>
    <t>CONCEPTO</t>
  </si>
  <si>
    <t>SALDO ANTERIOR</t>
  </si>
  <si>
    <t>MOVIMIENTO</t>
  </si>
  <si>
    <t>SALDO FINAL</t>
  </si>
  <si>
    <t>S/.</t>
  </si>
  <si>
    <t>DEBE</t>
  </si>
  <si>
    <t>HABER</t>
  </si>
  <si>
    <t>ACTIVO</t>
  </si>
  <si>
    <t>CAJA Y BANCOS</t>
  </si>
  <si>
    <t>CAJA</t>
  </si>
  <si>
    <t>BANCOS LOCALES</t>
  </si>
  <si>
    <t xml:space="preserve">OTRAS INSTITUCIONES FINANCIERAS </t>
  </si>
  <si>
    <t xml:space="preserve">FIDEICOMISO </t>
  </si>
  <si>
    <t>FIDEICOMISO</t>
  </si>
  <si>
    <t>PASIVO</t>
  </si>
  <si>
    <t>SINIESTROS POR PAGAR</t>
  </si>
  <si>
    <t xml:space="preserve">SINIESTROS POR PAGAR </t>
  </si>
  <si>
    <t>APORTES POR PAGAR</t>
  </si>
  <si>
    <t>Aportes por pagar al Fondo de Compensacion</t>
  </si>
  <si>
    <t>PATRIMONIO</t>
  </si>
  <si>
    <t xml:space="preserve"> </t>
  </si>
  <si>
    <t>FONDO SOCIAL</t>
  </si>
  <si>
    <t xml:space="preserve">APORTACIONES PARA EL FONDO MINIMO </t>
  </si>
  <si>
    <t>APORTES EXTRAORDINARIOS</t>
  </si>
  <si>
    <t>ADMINISTRACIÓN DE EXCEDENTES</t>
  </si>
  <si>
    <t>RESULTADOS ACUMULADOS</t>
  </si>
  <si>
    <t>UTILIDADES OBTENIDAS</t>
  </si>
  <si>
    <t>RESULTADO DEL EJERCICIO</t>
  </si>
  <si>
    <t>EGRESOS</t>
  </si>
  <si>
    <t xml:space="preserve">SINIESTROS </t>
  </si>
  <si>
    <t>SINIESTROS CAT</t>
  </si>
  <si>
    <t>GASTOS DE ADMINISTRACION</t>
  </si>
  <si>
    <t>APORTES AL FONDO DE COMPENSACION DEL SOAT Y CAT</t>
  </si>
  <si>
    <t>CARGAS DIVERSAS DE GESTION</t>
  </si>
  <si>
    <t>INGRESOS</t>
  </si>
  <si>
    <t>INGRESOS POR CAT EMITIDOS</t>
  </si>
  <si>
    <t>APORTES DE RIESGO</t>
  </si>
  <si>
    <t>RECUPERO DE SINIESTROS</t>
  </si>
  <si>
    <t>INGRESOS DIVERSOS</t>
  </si>
  <si>
    <t>RENDIMIENTO DEL FONDO</t>
  </si>
  <si>
    <t>GANANCIAS Y PERDIDAS</t>
  </si>
  <si>
    <t>.</t>
  </si>
  <si>
    <t>RESULTADO DE OPERACIÓN</t>
  </si>
  <si>
    <t>RESULTADO DE OPERACION</t>
  </si>
  <si>
    <t xml:space="preserve">UTILIDAD (PERDIDA) </t>
  </si>
  <si>
    <t xml:space="preserve">    FORMA  A :FONDO</t>
  </si>
  <si>
    <t>Periodo actual</t>
  </si>
  <si>
    <t>Periodo anterior</t>
  </si>
  <si>
    <t>PASIVO Y PATRIMONIO</t>
  </si>
  <si>
    <t>10  Caja y Bancos</t>
  </si>
  <si>
    <t>26  Siniestros por pagar</t>
  </si>
  <si>
    <t>15  Fideicomiso</t>
  </si>
  <si>
    <t>27 Aportes Por Pagar</t>
  </si>
  <si>
    <t>Total del Pasivo</t>
  </si>
  <si>
    <t>37  Fondo Social</t>
  </si>
  <si>
    <t>- 3701  Aportaciones para el Fondo Mínimo</t>
  </si>
  <si>
    <t>- 3702  Aportes extraordinarios</t>
  </si>
  <si>
    <t>- 3703  (Administración de excedentes)</t>
  </si>
  <si>
    <t>38 Resultados Acumulados</t>
  </si>
  <si>
    <t>3801  Resultados acumulados</t>
  </si>
  <si>
    <t>3803  Resultado del Ejercicio</t>
  </si>
  <si>
    <t>Total Patrimonio</t>
  </si>
  <si>
    <t>Total del Activo</t>
  </si>
  <si>
    <t>Total Pasivo y Patrimonio</t>
  </si>
  <si>
    <t>FORMATO "B" FONDO</t>
  </si>
  <si>
    <t>Período anterior</t>
  </si>
  <si>
    <t>5005  Aportes de riesgo</t>
  </si>
  <si>
    <t>5006  Recupero de siniestros</t>
  </si>
  <si>
    <t>Total ingresos por CAT</t>
  </si>
  <si>
    <t>4201  Siniestros por CAT</t>
  </si>
  <si>
    <t xml:space="preserve">4701  Contribucion Al Fondo de Compensacion </t>
  </si>
  <si>
    <t>Resultado de operaciones por CAT emitidos</t>
  </si>
  <si>
    <t>5705 – 4704  Otros Ingresos y egresos (neto)</t>
  </si>
  <si>
    <t>60  Resultado de operación</t>
  </si>
  <si>
    <t>6801 Utilidad (Pérdida) neta</t>
  </si>
  <si>
    <t>Anexo del rubro 10. Caja y Bancos</t>
  </si>
  <si>
    <t>1001. Caja</t>
  </si>
  <si>
    <t xml:space="preserve">1004 OTRAS INSTITUCIONES FINANCIERAS </t>
  </si>
  <si>
    <t>100401 Caja Sullana cta N° 108-106-1001645</t>
  </si>
  <si>
    <t>Documento pendiente de pago</t>
  </si>
  <si>
    <t>Nombre de la Entidad o Médico</t>
  </si>
  <si>
    <t>Tipo</t>
  </si>
  <si>
    <t>Número</t>
  </si>
  <si>
    <t>Fecha</t>
  </si>
  <si>
    <t>Importe</t>
  </si>
  <si>
    <t>Factura</t>
  </si>
  <si>
    <t>Sub Total</t>
  </si>
  <si>
    <t>Nombres y Apellidos Beneficiario</t>
  </si>
  <si>
    <t>Datos de la Solicitud</t>
  </si>
  <si>
    <t>Cobertura</t>
  </si>
  <si>
    <t>INCAPACIDAD TEMPORAL</t>
  </si>
  <si>
    <t xml:space="preserve">Hospitales, Centros de Salud Públicos y/o Privados; y médicos </t>
  </si>
  <si>
    <t>Personas naturales</t>
  </si>
  <si>
    <t>TOTAL</t>
  </si>
  <si>
    <t>Mes</t>
  </si>
  <si>
    <t>Año</t>
  </si>
  <si>
    <t>CLINICA MILENIUM</t>
  </si>
  <si>
    <t>HOSPITAL REGIONAL</t>
  </si>
  <si>
    <t>MARY ANN GALLEGOS VALDEZ</t>
  </si>
  <si>
    <t>MAYO</t>
  </si>
  <si>
    <t>Al 31 de Mayo del 2019.</t>
  </si>
  <si>
    <t>BALANCE GENERAL AL : 31 de Mayo  del   2019</t>
  </si>
  <si>
    <t>ESTADO DE GANANCIAS Y PERDIDAS AL 31 DE MAYO DEL 2019</t>
  </si>
  <si>
    <t>Saldo al 31/05/2019</t>
  </si>
  <si>
    <t>Anexo del rubro 26. Siniestros por pagar al 31/05/2019</t>
  </si>
  <si>
    <t>Anexo del rubro 27. Aportes por pagar   (Fondo de Compensación del SOAT y del CAT)   al 31/05/2019</t>
  </si>
  <si>
    <t>002-0001266</t>
  </si>
  <si>
    <t>002-0001267</t>
  </si>
  <si>
    <t>002-0001268</t>
  </si>
  <si>
    <t>002-001269</t>
  </si>
  <si>
    <t>002-0001270</t>
  </si>
  <si>
    <t>002-0001271</t>
  </si>
  <si>
    <t>002-0001272</t>
  </si>
  <si>
    <t>002-0001273</t>
  </si>
  <si>
    <t>002-0001274</t>
  </si>
  <si>
    <t>002-0001275</t>
  </si>
  <si>
    <t>002-0001304</t>
  </si>
  <si>
    <t>002-0001305</t>
  </si>
  <si>
    <t>002-0001306</t>
  </si>
  <si>
    <t>002-0001307</t>
  </si>
  <si>
    <t>002-0001308</t>
  </si>
  <si>
    <t>002-0001309</t>
  </si>
  <si>
    <t>002-0001310</t>
  </si>
  <si>
    <t>002-0001311</t>
  </si>
  <si>
    <t>002-0001312</t>
  </si>
  <si>
    <t>002-0001313</t>
  </si>
  <si>
    <t>002-0001314</t>
  </si>
  <si>
    <t>002-0001315</t>
  </si>
  <si>
    <t>002-0001316</t>
  </si>
  <si>
    <t>002-0001317</t>
  </si>
  <si>
    <t>002-0001318</t>
  </si>
  <si>
    <t>002-0001319</t>
  </si>
  <si>
    <t>002-0001320</t>
  </si>
  <si>
    <t>002-0001321</t>
  </si>
  <si>
    <t>002-0001322</t>
  </si>
  <si>
    <t>002-0001323</t>
  </si>
  <si>
    <t>002-0001324</t>
  </si>
  <si>
    <t>002-0001325</t>
  </si>
  <si>
    <t>002-0001326</t>
  </si>
  <si>
    <t>002-0001327</t>
  </si>
  <si>
    <t>002-0001328</t>
  </si>
  <si>
    <t>002-0001329</t>
  </si>
  <si>
    <t>002-0001330</t>
  </si>
  <si>
    <t>002-0001331</t>
  </si>
  <si>
    <t>HOSPITAL DE CLINICAS</t>
  </si>
  <si>
    <t>002-0000036</t>
  </si>
  <si>
    <t>002-0000037</t>
  </si>
  <si>
    <t>001-0007557</t>
  </si>
  <si>
    <t>001-0007559</t>
  </si>
  <si>
    <t>001-0007560</t>
  </si>
  <si>
    <t>001-0007561</t>
  </si>
  <si>
    <t>001-0007562</t>
  </si>
  <si>
    <t>001-0007563</t>
  </si>
  <si>
    <t>001-0007564</t>
  </si>
  <si>
    <t>001-0007565</t>
  </si>
  <si>
    <t>001-0007566</t>
  </si>
  <si>
    <t>001-0007567</t>
  </si>
  <si>
    <t>001-0007568</t>
  </si>
  <si>
    <t>001-0007569</t>
  </si>
  <si>
    <t>001-0007571</t>
  </si>
  <si>
    <t>001-0007572</t>
  </si>
  <si>
    <t>001-0007573</t>
  </si>
  <si>
    <t>001-0007653</t>
  </si>
  <si>
    <t>001-0007654</t>
  </si>
  <si>
    <t>001-0007655</t>
  </si>
  <si>
    <t>JOHN MICHAEL MEDINA CALDERON</t>
  </si>
  <si>
    <t>HECTOR AUGUSTO UCEDA GONZALES</t>
  </si>
  <si>
    <t>JORGE LUIS UYPAN CURO</t>
  </si>
  <si>
    <t>ROIG CUBAS MENDOZA</t>
  </si>
  <si>
    <t>INDEMNIZACIÓN POR MUERTE</t>
  </si>
  <si>
    <t>GOMEZ MURO ESTEBAN</t>
  </si>
  <si>
    <t>ANGELITA ALDEA DE VERGARA</t>
  </si>
  <si>
    <t>RESUMEN Anexo del rubro 26. Siniestros por pagar al 31/05/2019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</si>
</sst>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 &quot;S/&quot;* #,##0.00_ ;_ &quot;S/&quot;* \-#,##0.00_ ;_ &quot;S/&quot;* &quot;-&quot;??_ ;_ @_ "/>
    <numFmt numFmtId="164" formatCode="_-[$S/.-280A]\ * #,##0.00_ ;_-[$S/.-280A]\ * \-#,##0.00\ ;_-[$S/.-280A]\ * &quot;-&quot;??_ ;_-@_ "/>
    <numFmt numFmtId="165" formatCode="_ [$S/.-280A]\ * #,##0.00_ ;_ [$S/.-280A]\ * \-#,##0.00_ ;_ [$S/.-280A]\ * &quot;-&quot;??_ ;_ @_ "/>
    <numFmt numFmtId="166" formatCode="_-&quot;S/&quot;* #,##0.00_-;\-&quot;S/&quot;* #,##0.00_-;_-&quot;S/&quot;* &quot;-&quot;??_-;_-@_-"/>
    <numFmt numFmtId="167" formatCode="_ &quot;S/.&quot;\ * #,##0.00_ ;_ &quot;S/.&quot;\ * \-#,##0.00_ ;_ &quot;S/.&quot;\ * &quot;-&quot;??_ ;_ @_ "/>
  </numFmts>
  <fonts count="18"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ntique Olive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  <font>
      <b/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vertical="top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vertical="top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165" fontId="0" fillId="0" borderId="0" xfId="0" applyNumberForma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164" fontId="0" fillId="0" borderId="0" xfId="0" applyNumberFormat="1"/>
    <xf numFmtId="0" fontId="9" fillId="0" borderId="0" xfId="0" applyFont="1"/>
    <xf numFmtId="0" fontId="4" fillId="2" borderId="9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/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165" fontId="5" fillId="2" borderId="1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164" fontId="0" fillId="2" borderId="13" xfId="0" applyNumberFormat="1" applyFill="1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18" xfId="0" applyNumberFormat="1" applyFont="1" applyBorder="1" applyAlignment="1">
      <alignment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164" fontId="6" fillId="0" borderId="0" xfId="0" applyNumberFormat="1" applyFont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3" fillId="0" borderId="19" xfId="0" applyFont="1" applyBorder="1" applyAlignment="1">
      <alignment wrapText="1"/>
    </xf>
    <xf numFmtId="0" fontId="1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164" fontId="8" fillId="0" borderId="15" xfId="0" applyNumberFormat="1" applyFont="1" applyBorder="1" applyAlignment="1">
      <alignment horizontal="center" vertical="top" wrapText="1"/>
    </xf>
    <xf numFmtId="164" fontId="8" fillId="0" borderId="2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horizontal="justify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7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164" fontId="4" fillId="0" borderId="0" xfId="0" applyNumberFormat="1" applyFont="1" applyBorder="1"/>
    <xf numFmtId="0" fontId="0" fillId="0" borderId="26" xfId="0" applyBorder="1"/>
    <xf numFmtId="4" fontId="0" fillId="0" borderId="26" xfId="0" applyNumberFormat="1" applyBorder="1"/>
    <xf numFmtId="4" fontId="1" fillId="0" borderId="26" xfId="0" applyNumberFormat="1" applyFont="1" applyBorder="1"/>
    <xf numFmtId="4" fontId="0" fillId="0" borderId="0" xfId="0" applyNumberFormat="1"/>
    <xf numFmtId="0" fontId="0" fillId="0" borderId="0" xfId="0" applyFont="1"/>
    <xf numFmtId="0" fontId="0" fillId="0" borderId="26" xfId="0" applyFont="1" applyBorder="1"/>
    <xf numFmtId="0" fontId="14" fillId="0" borderId="26" xfId="0" applyFont="1" applyFill="1" applyBorder="1" applyAlignment="1">
      <alignment horizontal="center"/>
    </xf>
    <xf numFmtId="4" fontId="0" fillId="0" borderId="26" xfId="0" applyNumberFormat="1" applyFont="1" applyBorder="1" applyAlignment="1">
      <alignment horizontal="right"/>
    </xf>
    <xf numFmtId="0" fontId="14" fillId="0" borderId="0" xfId="0" applyFont="1" applyFill="1"/>
    <xf numFmtId="4" fontId="0" fillId="0" borderId="0" xfId="0" applyNumberFormat="1" applyFont="1" applyAlignment="1">
      <alignment horizontal="right"/>
    </xf>
    <xf numFmtId="0" fontId="0" fillId="0" borderId="26" xfId="0" applyBorder="1" applyAlignment="1">
      <alignment horizontal="center"/>
    </xf>
    <xf numFmtId="14" fontId="0" fillId="0" borderId="26" xfId="0" applyNumberFormat="1" applyBorder="1"/>
    <xf numFmtId="0" fontId="15" fillId="0" borderId="26" xfId="0" applyFont="1" applyBorder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44" fontId="0" fillId="0" borderId="0" xfId="0" applyNumberFormat="1"/>
    <xf numFmtId="0" fontId="16" fillId="3" borderId="26" xfId="0" applyFont="1" applyFill="1" applyBorder="1" applyAlignment="1">
      <alignment horizontal="center" vertical="center"/>
    </xf>
    <xf numFmtId="14" fontId="16" fillId="3" borderId="26" xfId="0" applyNumberFormat="1" applyFont="1" applyFill="1" applyBorder="1" applyAlignment="1">
      <alignment horizontal="center" vertical="center"/>
    </xf>
    <xf numFmtId="166" fontId="15" fillId="0" borderId="26" xfId="0" applyNumberFormat="1" applyFont="1" applyBorder="1"/>
    <xf numFmtId="0" fontId="10" fillId="0" borderId="26" xfId="0" applyFont="1" applyBorder="1" applyAlignment="1">
      <alignment horizontal="center"/>
    </xf>
    <xf numFmtId="167" fontId="16" fillId="3" borderId="26" xfId="0" applyNumberFormat="1" applyFont="1" applyFill="1" applyBorder="1" applyAlignment="1">
      <alignment horizontal="center" vertical="center"/>
    </xf>
    <xf numFmtId="0" fontId="10" fillId="0" borderId="26" xfId="0" applyFont="1" applyBorder="1"/>
    <xf numFmtId="44" fontId="4" fillId="0" borderId="0" xfId="0" applyNumberFormat="1" applyFont="1" applyBorder="1"/>
    <xf numFmtId="14" fontId="10" fillId="0" borderId="26" xfId="0" applyNumberFormat="1" applyFont="1" applyBorder="1" applyAlignment="1">
      <alignment horizontal="center"/>
    </xf>
    <xf numFmtId="166" fontId="10" fillId="0" borderId="26" xfId="0" applyNumberFormat="1" applyFont="1" applyBorder="1"/>
    <xf numFmtId="44" fontId="10" fillId="0" borderId="26" xfId="0" applyNumberFormat="1" applyFont="1" applyBorder="1"/>
    <xf numFmtId="44" fontId="10" fillId="0" borderId="26" xfId="0" applyNumberFormat="1" applyFont="1" applyBorder="1" applyAlignment="1">
      <alignment horizontal="right"/>
    </xf>
    <xf numFmtId="44" fontId="17" fillId="0" borderId="26" xfId="0" applyNumberFormat="1" applyFont="1" applyBorder="1" applyAlignment="1">
      <alignment horizontal="right"/>
    </xf>
    <xf numFmtId="44" fontId="15" fillId="0" borderId="26" xfId="0" applyNumberFormat="1" applyFont="1" applyBorder="1"/>
    <xf numFmtId="44" fontId="17" fillId="0" borderId="26" xfId="0" applyNumberFormat="1" applyFont="1" applyBorder="1"/>
    <xf numFmtId="0" fontId="0" fillId="0" borderId="0" xfId="0" applyFont="1" applyBorder="1" applyAlignment="1">
      <alignment horizontal="right"/>
    </xf>
    <xf numFmtId="44" fontId="17" fillId="0" borderId="0" xfId="0" applyNumberFormat="1" applyFont="1" applyBorder="1" applyAlignment="1">
      <alignment horizontal="right"/>
    </xf>
    <xf numFmtId="164" fontId="8" fillId="2" borderId="5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6" fillId="0" borderId="17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right"/>
    </xf>
    <xf numFmtId="0" fontId="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0" fillId="0" borderId="26" xfId="0" applyBorder="1" applyAlignment="1">
      <alignment horizontal="center" wrapText="1"/>
    </xf>
    <xf numFmtId="49" fontId="16" fillId="3" borderId="26" xfId="0" applyNumberFormat="1" applyFont="1" applyFill="1" applyBorder="1" applyAlignment="1">
      <alignment horizontal="center" vertical="center"/>
    </xf>
    <xf numFmtId="0" fontId="10" fillId="0" borderId="26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tabSelected="1" zoomScaleNormal="100" workbookViewId="0">
      <selection activeCell="B3" sqref="B3:G3"/>
    </sheetView>
  </sheetViews>
  <sheetFormatPr baseColWidth="10" defaultRowHeight="12.75"/>
  <cols>
    <col min="1" max="1" width="3.85546875" customWidth="1"/>
    <col min="2" max="2" width="9" customWidth="1"/>
    <col min="3" max="3" width="43" customWidth="1"/>
    <col min="4" max="6" width="14.85546875" customWidth="1"/>
    <col min="7" max="7" width="17.28515625" customWidth="1"/>
    <col min="8" max="8" width="14.85546875" bestFit="1" customWidth="1"/>
    <col min="9" max="9" width="15.85546875" bestFit="1" customWidth="1"/>
  </cols>
  <sheetData>
    <row r="1" spans="2:9" ht="16.5">
      <c r="B1" s="126" t="s">
        <v>0</v>
      </c>
      <c r="C1" s="126"/>
      <c r="D1" s="126"/>
      <c r="E1" s="126"/>
      <c r="F1" s="126"/>
      <c r="G1" s="126"/>
    </row>
    <row r="2" spans="2:9" ht="16.5">
      <c r="B2" s="1"/>
      <c r="C2" s="1"/>
      <c r="D2" s="1"/>
      <c r="E2" s="1"/>
      <c r="F2" s="1"/>
      <c r="G2" s="1"/>
    </row>
    <row r="3" spans="2:9" ht="13.5" customHeight="1">
      <c r="B3" s="127" t="s">
        <v>1</v>
      </c>
      <c r="C3" s="127"/>
      <c r="D3" s="127"/>
      <c r="E3" s="127"/>
      <c r="F3" s="127"/>
      <c r="G3" s="127"/>
    </row>
    <row r="4" spans="2:9" ht="18" customHeight="1">
      <c r="B4" s="127" t="s">
        <v>2</v>
      </c>
      <c r="C4" s="127"/>
      <c r="D4" s="127"/>
      <c r="E4" s="127"/>
      <c r="F4" s="127"/>
      <c r="G4" s="127"/>
    </row>
    <row r="5" spans="2:9" ht="18" customHeight="1">
      <c r="B5" s="127" t="s">
        <v>103</v>
      </c>
      <c r="C5" s="127"/>
      <c r="D5" s="127"/>
      <c r="E5" s="127"/>
      <c r="F5" s="127"/>
      <c r="G5" s="127"/>
    </row>
    <row r="6" spans="2:9" ht="17.25" thickBot="1">
      <c r="B6" s="2"/>
      <c r="H6" s="105"/>
    </row>
    <row r="7" spans="2:9" ht="14.25" customHeight="1" thickBot="1">
      <c r="B7" s="128"/>
      <c r="C7" s="130" t="s">
        <v>3</v>
      </c>
      <c r="D7" s="3" t="s">
        <v>4</v>
      </c>
      <c r="E7" s="132" t="s">
        <v>5</v>
      </c>
      <c r="F7" s="133"/>
      <c r="G7" s="3" t="s">
        <v>6</v>
      </c>
      <c r="H7" s="106"/>
    </row>
    <row r="8" spans="2:9" ht="27.75" customHeight="1" thickBot="1">
      <c r="B8" s="129"/>
      <c r="C8" s="131"/>
      <c r="D8" s="4" t="s">
        <v>7</v>
      </c>
      <c r="E8" s="5" t="s">
        <v>8</v>
      </c>
      <c r="F8" s="5" t="s">
        <v>9</v>
      </c>
      <c r="G8" s="4" t="s">
        <v>7</v>
      </c>
    </row>
    <row r="9" spans="2:9" ht="13.5" customHeight="1">
      <c r="B9" s="6">
        <v>1</v>
      </c>
      <c r="C9" s="7" t="s">
        <v>10</v>
      </c>
      <c r="D9" s="8"/>
      <c r="E9" s="8"/>
      <c r="F9" s="8"/>
      <c r="G9" s="9"/>
    </row>
    <row r="10" spans="2:9" ht="13.5" customHeight="1">
      <c r="B10" s="10">
        <v>10</v>
      </c>
      <c r="C10" s="11" t="s">
        <v>11</v>
      </c>
      <c r="D10" s="12">
        <v>428422.44</v>
      </c>
      <c r="E10" s="12">
        <f>E13+E11+E12</f>
        <v>302232.75</v>
      </c>
      <c r="F10" s="12">
        <f>F13+F11+F12</f>
        <v>256015.78</v>
      </c>
      <c r="G10" s="13">
        <f t="shared" ref="G10:G43" si="0">D10+E10-F10</f>
        <v>474639.40999999992</v>
      </c>
    </row>
    <row r="11" spans="2:9" ht="13.5" customHeight="1">
      <c r="B11" s="14">
        <v>1001</v>
      </c>
      <c r="C11" s="15" t="s">
        <v>12</v>
      </c>
      <c r="D11" s="16">
        <v>0</v>
      </c>
      <c r="E11" s="16">
        <v>85000</v>
      </c>
      <c r="F11" s="16">
        <v>0</v>
      </c>
      <c r="G11" s="17">
        <f t="shared" si="0"/>
        <v>85000</v>
      </c>
    </row>
    <row r="12" spans="2:9" ht="13.5" customHeight="1">
      <c r="B12" s="14">
        <v>1002</v>
      </c>
      <c r="C12" s="15" t="s">
        <v>13</v>
      </c>
      <c r="D12" s="16">
        <v>0</v>
      </c>
      <c r="E12" s="16"/>
      <c r="F12" s="16"/>
      <c r="G12" s="17">
        <f t="shared" si="0"/>
        <v>0</v>
      </c>
    </row>
    <row r="13" spans="2:9" ht="13.5" customHeight="1">
      <c r="B13" s="14">
        <v>1004</v>
      </c>
      <c r="C13" s="15" t="s">
        <v>14</v>
      </c>
      <c r="D13" s="16">
        <v>428422.44</v>
      </c>
      <c r="E13" s="16">
        <f>217016+216.75</f>
        <v>217232.75</v>
      </c>
      <c r="F13" s="16">
        <f>152769.1+3220.4+100000+26.28</f>
        <v>256015.78</v>
      </c>
      <c r="G13" s="17">
        <f t="shared" si="0"/>
        <v>389639.40999999992</v>
      </c>
      <c r="I13" s="23"/>
    </row>
    <row r="14" spans="2:9" ht="13.5" customHeight="1">
      <c r="B14" s="10">
        <v>15</v>
      </c>
      <c r="C14" s="11" t="s">
        <v>15</v>
      </c>
      <c r="D14" s="12">
        <v>2770524.61</v>
      </c>
      <c r="E14" s="12">
        <f>E15</f>
        <v>110350.9</v>
      </c>
      <c r="F14" s="12">
        <f>F15</f>
        <v>2825.54</v>
      </c>
      <c r="G14" s="13">
        <f t="shared" si="0"/>
        <v>2878049.9699999997</v>
      </c>
    </row>
    <row r="15" spans="2:9" ht="13.5" customHeight="1">
      <c r="B15" s="14">
        <v>1501</v>
      </c>
      <c r="C15" s="15" t="s">
        <v>16</v>
      </c>
      <c r="D15" s="16">
        <v>2770524.61</v>
      </c>
      <c r="E15" s="16">
        <f>100000+10350.9</f>
        <v>110350.9</v>
      </c>
      <c r="F15" s="16">
        <v>2825.54</v>
      </c>
      <c r="G15" s="17">
        <f t="shared" si="0"/>
        <v>2878049.9699999997</v>
      </c>
      <c r="I15" s="108"/>
    </row>
    <row r="16" spans="2:9" ht="13.5" customHeight="1">
      <c r="B16" s="10">
        <v>2</v>
      </c>
      <c r="C16" s="11" t="s">
        <v>17</v>
      </c>
      <c r="D16" s="16"/>
      <c r="E16" s="16"/>
      <c r="F16" s="16"/>
      <c r="G16" s="17">
        <f t="shared" si="0"/>
        <v>0</v>
      </c>
    </row>
    <row r="17" spans="2:9" ht="13.5" customHeight="1">
      <c r="B17" s="18">
        <v>26</v>
      </c>
      <c r="C17" s="19" t="s">
        <v>18</v>
      </c>
      <c r="D17" s="12">
        <v>-118504.07</v>
      </c>
      <c r="E17" s="12">
        <f>E18</f>
        <v>152769.1</v>
      </c>
      <c r="F17" s="12">
        <f>F18</f>
        <v>128822.41</v>
      </c>
      <c r="G17" s="13">
        <f t="shared" si="0"/>
        <v>-94557.38</v>
      </c>
    </row>
    <row r="18" spans="2:9" ht="13.5" customHeight="1">
      <c r="B18" s="14">
        <v>2601</v>
      </c>
      <c r="C18" s="15" t="s">
        <v>19</v>
      </c>
      <c r="D18" s="16">
        <v>-118504.07</v>
      </c>
      <c r="E18" s="16">
        <v>152769.1</v>
      </c>
      <c r="F18" s="16">
        <f>+E31</f>
        <v>128822.41</v>
      </c>
      <c r="G18" s="17">
        <f>D18+E18-F18</f>
        <v>-94557.38</v>
      </c>
      <c r="H18" s="20"/>
    </row>
    <row r="19" spans="2:9" ht="13.5" customHeight="1">
      <c r="B19" s="18">
        <v>27</v>
      </c>
      <c r="C19" s="19" t="s">
        <v>20</v>
      </c>
      <c r="D19" s="12">
        <v>-3220.4</v>
      </c>
      <c r="E19" s="12">
        <f>E20</f>
        <v>3220.4</v>
      </c>
      <c r="F19" s="12">
        <f>F20</f>
        <v>3775.2</v>
      </c>
      <c r="G19" s="13">
        <f t="shared" si="0"/>
        <v>-3775.2</v>
      </c>
      <c r="H19" s="20"/>
    </row>
    <row r="20" spans="2:9" ht="13.5" customHeight="1">
      <c r="B20" s="14">
        <v>2701</v>
      </c>
      <c r="C20" s="15" t="s">
        <v>21</v>
      </c>
      <c r="D20" s="16">
        <v>-3220.4</v>
      </c>
      <c r="E20" s="16">
        <v>3220.4</v>
      </c>
      <c r="F20" s="16">
        <v>3775.2</v>
      </c>
      <c r="G20" s="17">
        <f t="shared" si="0"/>
        <v>-3775.2</v>
      </c>
      <c r="H20" s="20"/>
    </row>
    <row r="21" spans="2:9" ht="13.5" customHeight="1">
      <c r="B21" s="10">
        <v>3</v>
      </c>
      <c r="C21" s="11" t="s">
        <v>22</v>
      </c>
      <c r="D21" s="16"/>
      <c r="E21" s="16"/>
      <c r="F21" s="16"/>
      <c r="G21" s="17">
        <f t="shared" si="0"/>
        <v>0</v>
      </c>
      <c r="H21" s="20" t="s">
        <v>23</v>
      </c>
    </row>
    <row r="22" spans="2:9" ht="13.5" customHeight="1">
      <c r="B22" s="10">
        <v>37</v>
      </c>
      <c r="C22" s="11" t="s">
        <v>24</v>
      </c>
      <c r="D22" s="12">
        <v>-597258</v>
      </c>
      <c r="E22" s="12"/>
      <c r="F22" s="12">
        <f>F24</f>
        <v>0</v>
      </c>
      <c r="G22" s="13">
        <f>D22+E22-F22</f>
        <v>-597258</v>
      </c>
    </row>
    <row r="23" spans="2:9" ht="13.5" customHeight="1">
      <c r="B23" s="14">
        <v>3701</v>
      </c>
      <c r="C23" s="15" t="s">
        <v>25</v>
      </c>
      <c r="D23" s="16"/>
      <c r="E23" s="16"/>
      <c r="F23" s="16"/>
      <c r="G23" s="17">
        <f t="shared" si="0"/>
        <v>0</v>
      </c>
      <c r="H23" s="20"/>
    </row>
    <row r="24" spans="2:9" ht="13.5" customHeight="1">
      <c r="B24" s="14">
        <v>3702</v>
      </c>
      <c r="C24" s="21" t="s">
        <v>26</v>
      </c>
      <c r="D24" s="16">
        <v>-597258</v>
      </c>
      <c r="E24" s="16"/>
      <c r="F24" s="16">
        <v>0</v>
      </c>
      <c r="G24" s="17">
        <f t="shared" si="0"/>
        <v>-597258</v>
      </c>
      <c r="H24" s="20"/>
    </row>
    <row r="25" spans="2:9" ht="13.5" customHeight="1">
      <c r="B25" s="14">
        <v>3703</v>
      </c>
      <c r="C25" s="15" t="s">
        <v>27</v>
      </c>
      <c r="D25" s="16"/>
      <c r="E25" s="16"/>
      <c r="F25" s="16"/>
      <c r="G25" s="17">
        <f t="shared" si="0"/>
        <v>0</v>
      </c>
    </row>
    <row r="26" spans="2:9" ht="13.5" customHeight="1">
      <c r="B26" s="10">
        <v>38</v>
      </c>
      <c r="C26" s="11" t="s">
        <v>28</v>
      </c>
      <c r="D26" s="12">
        <v>-2099380</v>
      </c>
      <c r="E26" s="12"/>
      <c r="F26" s="12"/>
      <c r="G26" s="13">
        <f>D26+E26-F26</f>
        <v>-2099380</v>
      </c>
    </row>
    <row r="27" spans="2:9" ht="13.5" customHeight="1">
      <c r="B27" s="22">
        <v>3801</v>
      </c>
      <c r="C27" s="21" t="s">
        <v>29</v>
      </c>
      <c r="D27" s="16">
        <v>-2099380</v>
      </c>
      <c r="E27" s="16"/>
      <c r="F27" s="16">
        <v>0</v>
      </c>
      <c r="G27" s="17">
        <f t="shared" si="0"/>
        <v>-2099380</v>
      </c>
    </row>
    <row r="28" spans="2:9" ht="13.5" customHeight="1">
      <c r="B28" s="14">
        <v>3803</v>
      </c>
      <c r="C28" s="15" t="s">
        <v>30</v>
      </c>
      <c r="D28" s="16"/>
      <c r="E28" s="16"/>
      <c r="F28" s="16"/>
      <c r="G28" s="17">
        <f t="shared" si="0"/>
        <v>0</v>
      </c>
    </row>
    <row r="29" spans="2:9" ht="13.5" customHeight="1">
      <c r="B29" s="10">
        <v>4</v>
      </c>
      <c r="C29" s="11" t="s">
        <v>31</v>
      </c>
      <c r="D29" s="16"/>
      <c r="E29" s="16"/>
      <c r="F29" s="16"/>
      <c r="G29" s="17">
        <f t="shared" si="0"/>
        <v>0</v>
      </c>
      <c r="H29" s="23"/>
    </row>
    <row r="30" spans="2:9" ht="13.5" customHeight="1">
      <c r="B30" s="10">
        <v>42</v>
      </c>
      <c r="C30" s="11" t="s">
        <v>32</v>
      </c>
      <c r="D30" s="12">
        <v>680665.35</v>
      </c>
      <c r="E30" s="12">
        <f>E31</f>
        <v>128822.41</v>
      </c>
      <c r="F30" s="12">
        <f>F31</f>
        <v>0</v>
      </c>
      <c r="G30" s="13">
        <f t="shared" si="0"/>
        <v>809487.76</v>
      </c>
      <c r="H30" s="23"/>
      <c r="I30" s="23"/>
    </row>
    <row r="31" spans="2:9" ht="13.5" customHeight="1">
      <c r="B31" s="14">
        <v>4201</v>
      </c>
      <c r="C31" s="15" t="s">
        <v>33</v>
      </c>
      <c r="D31" s="16">
        <v>680665.35</v>
      </c>
      <c r="E31" s="16">
        <f>152769.1-118504.07+94557.38</f>
        <v>128822.41</v>
      </c>
      <c r="F31" s="16">
        <v>0</v>
      </c>
      <c r="G31" s="17">
        <f t="shared" si="0"/>
        <v>809487.76</v>
      </c>
    </row>
    <row r="32" spans="2:9" ht="13.5" customHeight="1">
      <c r="B32" s="10">
        <v>47</v>
      </c>
      <c r="C32" s="11" t="s">
        <v>34</v>
      </c>
      <c r="D32" s="12">
        <v>33224.74</v>
      </c>
      <c r="E32" s="12">
        <f>E33+E34</f>
        <v>6627.02</v>
      </c>
      <c r="F32" s="12">
        <f>F33+F34</f>
        <v>0</v>
      </c>
      <c r="G32" s="13">
        <f t="shared" si="0"/>
        <v>39851.759999999995</v>
      </c>
    </row>
    <row r="33" spans="1:8" ht="13.5" customHeight="1">
      <c r="B33" s="14">
        <v>4701</v>
      </c>
      <c r="C33" s="15" t="s">
        <v>35</v>
      </c>
      <c r="D33" s="16">
        <v>13183.28</v>
      </c>
      <c r="E33" s="16">
        <f>+F20</f>
        <v>3775.2</v>
      </c>
      <c r="F33" s="16">
        <v>0</v>
      </c>
      <c r="G33" s="17">
        <f t="shared" si="0"/>
        <v>16958.48</v>
      </c>
    </row>
    <row r="34" spans="1:8" ht="13.5" customHeight="1">
      <c r="B34" s="14">
        <v>4704</v>
      </c>
      <c r="C34" s="15" t="s">
        <v>36</v>
      </c>
      <c r="D34" s="16">
        <v>20041.46</v>
      </c>
      <c r="E34" s="16">
        <f>2825.54+26.28</f>
        <v>2851.82</v>
      </c>
      <c r="F34" s="16">
        <v>0</v>
      </c>
      <c r="G34" s="17">
        <f t="shared" si="0"/>
        <v>22893.279999999999</v>
      </c>
    </row>
    <row r="35" spans="1:8" ht="13.5" customHeight="1">
      <c r="B35" s="10">
        <v>5</v>
      </c>
      <c r="C35" s="11" t="s">
        <v>37</v>
      </c>
      <c r="D35" s="16"/>
      <c r="E35" s="16"/>
      <c r="F35" s="16"/>
      <c r="G35" s="17">
        <f>D35+E35-F35</f>
        <v>0</v>
      </c>
    </row>
    <row r="36" spans="1:8" ht="13.5" customHeight="1">
      <c r="B36" s="10">
        <v>50</v>
      </c>
      <c r="C36" s="11" t="s">
        <v>38</v>
      </c>
      <c r="D36" s="12">
        <v>-1054540.6000000001</v>
      </c>
      <c r="E36" s="12"/>
      <c r="F36" s="12">
        <f>+F37+F38</f>
        <v>302016</v>
      </c>
      <c r="G36" s="13">
        <f>D36+E36-F36</f>
        <v>-1356556.6</v>
      </c>
    </row>
    <row r="37" spans="1:8" ht="13.5" customHeight="1">
      <c r="B37" s="14">
        <v>5005</v>
      </c>
      <c r="C37" s="15" t="s">
        <v>39</v>
      </c>
      <c r="D37" s="16">
        <v>-1053271.3999999999</v>
      </c>
      <c r="E37" s="16"/>
      <c r="F37" s="16">
        <v>302016</v>
      </c>
      <c r="G37" s="17">
        <f t="shared" si="0"/>
        <v>-1355287.4</v>
      </c>
      <c r="H37" s="20"/>
    </row>
    <row r="38" spans="1:8" ht="13.5" customHeight="1">
      <c r="B38" s="14">
        <v>5006</v>
      </c>
      <c r="C38" s="15" t="s">
        <v>40</v>
      </c>
      <c r="D38" s="16">
        <v>-1269.2</v>
      </c>
      <c r="E38" s="16"/>
      <c r="F38" s="16"/>
      <c r="G38" s="17">
        <f t="shared" si="0"/>
        <v>-1269.2</v>
      </c>
      <c r="H38" s="24"/>
    </row>
    <row r="39" spans="1:8" ht="13.5" customHeight="1">
      <c r="B39" s="10">
        <v>57</v>
      </c>
      <c r="C39" s="11" t="s">
        <v>41</v>
      </c>
      <c r="D39" s="12">
        <v>-39934.07</v>
      </c>
      <c r="E39" s="16"/>
      <c r="F39" s="12">
        <f>F40</f>
        <v>10567.65</v>
      </c>
      <c r="G39" s="17">
        <f t="shared" si="0"/>
        <v>-50501.72</v>
      </c>
    </row>
    <row r="40" spans="1:8" ht="13.5" customHeight="1">
      <c r="B40" s="14">
        <v>5705</v>
      </c>
      <c r="C40" s="15" t="s">
        <v>42</v>
      </c>
      <c r="D40" s="16">
        <v>-39934.07</v>
      </c>
      <c r="E40" s="16"/>
      <c r="F40" s="16">
        <f>10350.9+216.75</f>
        <v>10567.65</v>
      </c>
      <c r="G40" s="17">
        <f t="shared" si="0"/>
        <v>-50501.72</v>
      </c>
    </row>
    <row r="41" spans="1:8" ht="13.5" customHeight="1">
      <c r="B41" s="10">
        <v>6</v>
      </c>
      <c r="C41" s="11" t="s">
        <v>43</v>
      </c>
      <c r="D41" s="16"/>
      <c r="E41" s="16"/>
      <c r="F41" s="16" t="s">
        <v>44</v>
      </c>
      <c r="G41" s="17"/>
    </row>
    <row r="42" spans="1:8" ht="13.5" customHeight="1">
      <c r="B42" s="10">
        <v>60</v>
      </c>
      <c r="C42" s="11" t="s">
        <v>45</v>
      </c>
      <c r="D42" s="25"/>
      <c r="E42" s="25"/>
      <c r="F42" s="25"/>
      <c r="G42" s="17">
        <f t="shared" si="0"/>
        <v>0</v>
      </c>
    </row>
    <row r="43" spans="1:8" ht="13.5" customHeight="1" thickBot="1">
      <c r="B43" s="26">
        <v>6001</v>
      </c>
      <c r="C43" s="27" t="s">
        <v>46</v>
      </c>
      <c r="D43" s="28"/>
      <c r="E43" s="28"/>
      <c r="F43" s="28"/>
      <c r="G43" s="125">
        <f t="shared" si="0"/>
        <v>0</v>
      </c>
    </row>
    <row r="44" spans="1:8" s="24" customFormat="1" ht="13.5" customHeight="1" thickBot="1">
      <c r="A44"/>
      <c r="B44" s="29">
        <v>68</v>
      </c>
      <c r="C44" s="30" t="s">
        <v>30</v>
      </c>
      <c r="D44" s="31"/>
      <c r="E44" s="31"/>
      <c r="F44" s="31"/>
      <c r="G44" s="31"/>
    </row>
    <row r="45" spans="1:8" ht="13.5" customHeight="1" thickTop="1" thickBot="1">
      <c r="B45" s="32">
        <v>6801</v>
      </c>
      <c r="C45" s="33" t="s">
        <v>47</v>
      </c>
      <c r="D45" s="34"/>
      <c r="E45" s="34"/>
      <c r="F45" s="34"/>
      <c r="G45" s="34"/>
    </row>
    <row r="46" spans="1:8" ht="13.5" customHeight="1">
      <c r="B46" s="35"/>
      <c r="C46" s="36"/>
      <c r="D46" s="37"/>
      <c r="E46" s="91">
        <f>SUM(E9:E45)</f>
        <v>1408045.1599999997</v>
      </c>
      <c r="F46" s="91">
        <f>SUM(F9:F45)</f>
        <v>1408045.1599999997</v>
      </c>
      <c r="G46" s="37"/>
    </row>
    <row r="47" spans="1:8" ht="13.5" customHeight="1">
      <c r="B47" s="35"/>
      <c r="C47" s="36"/>
      <c r="D47" s="37"/>
      <c r="E47" s="37"/>
      <c r="F47" s="115">
        <f>+E46-F46</f>
        <v>0</v>
      </c>
      <c r="G47" s="37"/>
    </row>
    <row r="48" spans="1:8" ht="13.5">
      <c r="B48" s="35"/>
      <c r="C48" s="36"/>
      <c r="D48" s="37"/>
      <c r="E48" s="37"/>
      <c r="F48" s="37"/>
      <c r="G48" s="37"/>
    </row>
    <row r="51" spans="6:6">
      <c r="F51" s="108"/>
    </row>
  </sheetData>
  <mergeCells count="7">
    <mergeCell ref="B1:G1"/>
    <mergeCell ref="B3:G3"/>
    <mergeCell ref="B4:G4"/>
    <mergeCell ref="B5:G5"/>
    <mergeCell ref="B7:B8"/>
    <mergeCell ref="C7:C8"/>
    <mergeCell ref="E7:F7"/>
  </mergeCells>
  <pageMargins left="0" right="0" top="0" bottom="0" header="0.23622047244094491" footer="0.51181102362204722"/>
  <pageSetup paperSize="9" scale="85" orientation="portrait" r:id="rId1"/>
  <colBreaks count="1" manualBreakCount="1">
    <brk id="7" max="1048575" man="1"/>
  </colBreaks>
  <ignoredErrors>
    <ignoredError sqref="F18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4" zoomScale="106" zoomScaleNormal="106" workbookViewId="0">
      <selection activeCell="I22" sqref="I22"/>
    </sheetView>
  </sheetViews>
  <sheetFormatPr baseColWidth="10" defaultRowHeight="12.75"/>
  <cols>
    <col min="1" max="1" width="5.85546875" customWidth="1"/>
    <col min="2" max="2" width="27.42578125" customWidth="1"/>
    <col min="3" max="3" width="2.5703125" customWidth="1"/>
    <col min="4" max="5" width="14.5703125" customWidth="1"/>
    <col min="7" max="7" width="18.5703125" customWidth="1"/>
    <col min="8" max="8" width="16.7109375" customWidth="1"/>
    <col min="9" max="9" width="15.85546875" customWidth="1"/>
    <col min="11" max="11" width="15.140625" bestFit="1" customWidth="1"/>
  </cols>
  <sheetData>
    <row r="1" spans="1:10" ht="12.75" customHeight="1"/>
    <row r="2" spans="1:10" ht="12.75" customHeight="1">
      <c r="B2" s="40"/>
      <c r="H2" s="41" t="s">
        <v>48</v>
      </c>
    </row>
    <row r="3" spans="1:10" s="43" customFormat="1" ht="18" customHeight="1">
      <c r="A3"/>
      <c r="B3" s="42"/>
      <c r="C3"/>
      <c r="D3"/>
      <c r="E3"/>
      <c r="F3"/>
      <c r="G3"/>
      <c r="H3"/>
      <c r="I3"/>
      <c r="J3"/>
    </row>
    <row r="4" spans="1:10" s="43" customFormat="1" ht="18" customHeight="1">
      <c r="A4"/>
      <c r="B4" s="134" t="s">
        <v>1</v>
      </c>
      <c r="C4" s="134"/>
      <c r="D4" s="134"/>
      <c r="E4" s="134"/>
      <c r="F4" s="134"/>
      <c r="G4" s="134"/>
      <c r="H4" s="134"/>
      <c r="I4" s="134"/>
      <c r="J4"/>
    </row>
    <row r="5" spans="1:10" ht="13.5" customHeight="1">
      <c r="B5" s="134" t="s">
        <v>104</v>
      </c>
      <c r="C5" s="134"/>
      <c r="D5" s="134"/>
      <c r="E5" s="134"/>
      <c r="F5" s="134"/>
      <c r="G5" s="134"/>
      <c r="H5" s="134"/>
      <c r="I5" s="134"/>
    </row>
    <row r="6" spans="1:10" ht="13.5" customHeight="1" thickBot="1">
      <c r="B6" s="42"/>
    </row>
    <row r="7" spans="1:10" ht="13.5" customHeight="1">
      <c r="B7" s="135" t="s">
        <v>10</v>
      </c>
      <c r="C7" s="136"/>
      <c r="D7" s="44" t="s">
        <v>49</v>
      </c>
      <c r="E7" s="45" t="s">
        <v>50</v>
      </c>
      <c r="F7" s="135" t="s">
        <v>51</v>
      </c>
      <c r="G7" s="136"/>
      <c r="H7" s="46" t="s">
        <v>49</v>
      </c>
      <c r="I7" s="44" t="s">
        <v>50</v>
      </c>
    </row>
    <row r="8" spans="1:10" ht="17.25" customHeight="1" thickBot="1">
      <c r="B8" s="137"/>
      <c r="C8" s="138"/>
      <c r="D8" s="47" t="s">
        <v>7</v>
      </c>
      <c r="E8" s="48" t="s">
        <v>7</v>
      </c>
      <c r="F8" s="137"/>
      <c r="G8" s="138"/>
      <c r="H8" s="47" t="s">
        <v>7</v>
      </c>
      <c r="I8" s="48" t="s">
        <v>7</v>
      </c>
    </row>
    <row r="9" spans="1:10" ht="17.25" customHeight="1">
      <c r="B9" s="139" t="s">
        <v>52</v>
      </c>
      <c r="C9" s="140"/>
      <c r="D9" s="49">
        <f>'B.C- FONDO '!G10</f>
        <v>474639.40999999992</v>
      </c>
      <c r="E9" s="50">
        <v>12860</v>
      </c>
      <c r="F9" s="141" t="s">
        <v>53</v>
      </c>
      <c r="G9" s="142"/>
      <c r="H9" s="49">
        <f>-'B.C- FONDO '!G17</f>
        <v>94557.38</v>
      </c>
      <c r="I9" s="51">
        <v>33989</v>
      </c>
    </row>
    <row r="10" spans="1:10" ht="17.25" customHeight="1">
      <c r="B10" s="143" t="s">
        <v>54</v>
      </c>
      <c r="C10" s="144"/>
      <c r="D10" s="52">
        <f>'B.C- FONDO '!G14</f>
        <v>2878049.9699999997</v>
      </c>
      <c r="E10" s="53">
        <v>2049750</v>
      </c>
      <c r="F10" s="145" t="s">
        <v>55</v>
      </c>
      <c r="G10" s="146"/>
      <c r="H10" s="54">
        <f>-'B.C- FONDO '!G19</f>
        <v>3775.2</v>
      </c>
      <c r="I10" s="55">
        <v>5164</v>
      </c>
    </row>
    <row r="11" spans="1:10" ht="17.25" customHeight="1">
      <c r="B11" s="143"/>
      <c r="C11" s="144"/>
      <c r="D11" s="52"/>
      <c r="E11" s="55"/>
      <c r="F11" s="147" t="s">
        <v>56</v>
      </c>
      <c r="G11" s="148"/>
      <c r="H11" s="56">
        <f>H9+H10</f>
        <v>98332.58</v>
      </c>
      <c r="I11" s="56">
        <f>I9+I10</f>
        <v>39153</v>
      </c>
    </row>
    <row r="12" spans="1:10" ht="17.25" customHeight="1">
      <c r="B12" s="143"/>
      <c r="C12" s="144"/>
      <c r="D12" s="52"/>
      <c r="E12" s="55"/>
      <c r="F12" s="147"/>
      <c r="G12" s="148"/>
      <c r="H12" s="52"/>
      <c r="I12" s="55"/>
    </row>
    <row r="13" spans="1:10" ht="17.25" customHeight="1">
      <c r="B13" s="143"/>
      <c r="C13" s="144"/>
      <c r="D13" s="52"/>
      <c r="E13" s="55"/>
      <c r="F13" s="145"/>
      <c r="G13" s="146"/>
      <c r="H13" s="52"/>
      <c r="I13" s="55"/>
    </row>
    <row r="14" spans="1:10" ht="17.25" customHeight="1">
      <c r="B14" s="143"/>
      <c r="C14" s="144"/>
      <c r="D14" s="52"/>
      <c r="E14" s="55"/>
      <c r="F14" s="145" t="s">
        <v>57</v>
      </c>
      <c r="G14" s="146"/>
      <c r="H14" s="56">
        <f>H16</f>
        <v>597258</v>
      </c>
      <c r="I14" s="56">
        <f>I16</f>
        <v>597258</v>
      </c>
    </row>
    <row r="15" spans="1:10" ht="17.25" customHeight="1">
      <c r="B15" s="143"/>
      <c r="C15" s="144"/>
      <c r="D15" s="52"/>
      <c r="E15" s="55"/>
      <c r="F15" s="145" t="s">
        <v>58</v>
      </c>
      <c r="G15" s="146"/>
      <c r="H15" s="52"/>
      <c r="I15" s="55"/>
    </row>
    <row r="16" spans="1:10" ht="17.25" customHeight="1">
      <c r="B16" s="143"/>
      <c r="C16" s="144"/>
      <c r="D16" s="52"/>
      <c r="E16" s="55"/>
      <c r="F16" s="145" t="s">
        <v>59</v>
      </c>
      <c r="G16" s="146"/>
      <c r="H16" s="52">
        <f>-'B.C- FONDO '!G22</f>
        <v>597258</v>
      </c>
      <c r="I16" s="55">
        <v>597258</v>
      </c>
    </row>
    <row r="17" spans="2:11" ht="17.25" customHeight="1">
      <c r="B17" s="143"/>
      <c r="C17" s="144"/>
      <c r="D17" s="52"/>
      <c r="E17" s="55"/>
      <c r="F17" s="145" t="s">
        <v>60</v>
      </c>
      <c r="G17" s="146"/>
      <c r="H17" s="52"/>
      <c r="I17" s="55"/>
    </row>
    <row r="18" spans="2:11" ht="17.25" customHeight="1">
      <c r="B18" s="57"/>
      <c r="C18" s="58"/>
      <c r="D18" s="52"/>
      <c r="E18" s="55"/>
      <c r="F18" s="149" t="s">
        <v>61</v>
      </c>
      <c r="G18" s="150"/>
      <c r="H18" s="59">
        <f>H19+H20</f>
        <v>2657098.7999999998</v>
      </c>
      <c r="I18" s="56">
        <f>I19+I20</f>
        <v>1426199</v>
      </c>
    </row>
    <row r="19" spans="2:11" ht="17.25" customHeight="1">
      <c r="B19" s="143"/>
      <c r="C19" s="144"/>
      <c r="D19" s="52"/>
      <c r="E19" s="55"/>
      <c r="F19" s="145" t="s">
        <v>62</v>
      </c>
      <c r="G19" s="146"/>
      <c r="H19" s="52">
        <f>-'B.C- FONDO '!G26</f>
        <v>2099380</v>
      </c>
      <c r="I19" s="55">
        <v>798308</v>
      </c>
      <c r="K19" s="108"/>
    </row>
    <row r="20" spans="2:11" ht="17.25" customHeight="1">
      <c r="B20" s="143"/>
      <c r="C20" s="144"/>
      <c r="D20" s="52"/>
      <c r="E20" s="55"/>
      <c r="F20" s="145" t="s">
        <v>63</v>
      </c>
      <c r="G20" s="146"/>
      <c r="H20" s="60">
        <f>'FORMATO "B" - FONDO 2'!C18</f>
        <v>557718.79999999981</v>
      </c>
      <c r="I20" s="60">
        <v>627891</v>
      </c>
    </row>
    <row r="21" spans="2:11" ht="17.25" customHeight="1" thickBot="1">
      <c r="B21" s="143"/>
      <c r="C21" s="144"/>
      <c r="D21" s="61"/>
      <c r="E21" s="61"/>
      <c r="F21" s="145" t="s">
        <v>64</v>
      </c>
      <c r="G21" s="146"/>
      <c r="H21" s="62">
        <f>H14+H18</f>
        <v>3254356.8</v>
      </c>
      <c r="I21" s="62">
        <f>I14+I18</f>
        <v>2023457</v>
      </c>
    </row>
    <row r="22" spans="2:11" ht="17.25" customHeight="1" thickBot="1">
      <c r="B22" s="151" t="s">
        <v>65</v>
      </c>
      <c r="C22" s="152"/>
      <c r="D22" s="63">
        <f>D9+D10</f>
        <v>3352689.38</v>
      </c>
      <c r="E22" s="63">
        <f>E9+E10</f>
        <v>2062610</v>
      </c>
      <c r="F22" s="147" t="s">
        <v>66</v>
      </c>
      <c r="G22" s="148"/>
      <c r="H22" s="64">
        <f>H11+H21</f>
        <v>3352689.38</v>
      </c>
      <c r="I22" s="65">
        <f>I11+I21</f>
        <v>2062610</v>
      </c>
    </row>
    <row r="23" spans="2:11" ht="17.25" customHeight="1" thickTop="1" thickBot="1">
      <c r="B23" s="153"/>
      <c r="C23" s="154"/>
      <c r="D23" s="66"/>
      <c r="E23" s="67"/>
      <c r="F23" s="155"/>
      <c r="G23" s="156"/>
      <c r="H23" s="68"/>
      <c r="I23" s="67"/>
    </row>
    <row r="24" spans="2:11" ht="17.25" customHeight="1">
      <c r="B24" s="69"/>
      <c r="C24" s="157"/>
      <c r="D24" s="157"/>
      <c r="E24" s="157"/>
      <c r="F24" s="157"/>
      <c r="G24" s="70"/>
      <c r="H24" s="70"/>
      <c r="I24" s="70"/>
    </row>
    <row r="26" spans="2:11">
      <c r="H26" s="108">
        <f>+D22-H22</f>
        <v>0</v>
      </c>
    </row>
  </sheetData>
  <mergeCells count="36">
    <mergeCell ref="B22:C22"/>
    <mergeCell ref="F22:G22"/>
    <mergeCell ref="B23:C23"/>
    <mergeCell ref="F23:G23"/>
    <mergeCell ref="C24:F24"/>
    <mergeCell ref="B21:C21"/>
    <mergeCell ref="F21:G21"/>
    <mergeCell ref="B15:C15"/>
    <mergeCell ref="F15:G15"/>
    <mergeCell ref="B16:C16"/>
    <mergeCell ref="F16:G16"/>
    <mergeCell ref="B17:C17"/>
    <mergeCell ref="F17:G17"/>
    <mergeCell ref="F18:G18"/>
    <mergeCell ref="B19:C19"/>
    <mergeCell ref="F19:G19"/>
    <mergeCell ref="B20:C20"/>
    <mergeCell ref="F20:G20"/>
    <mergeCell ref="B12:C12"/>
    <mergeCell ref="F12:G12"/>
    <mergeCell ref="B13:C13"/>
    <mergeCell ref="F13:G13"/>
    <mergeCell ref="B14:C14"/>
    <mergeCell ref="F14:G14"/>
    <mergeCell ref="B9:C9"/>
    <mergeCell ref="F9:G9"/>
    <mergeCell ref="B10:C10"/>
    <mergeCell ref="F10:G10"/>
    <mergeCell ref="B11:C11"/>
    <mergeCell ref="F11:G11"/>
    <mergeCell ref="B4:I4"/>
    <mergeCell ref="B5:I5"/>
    <mergeCell ref="B7:C7"/>
    <mergeCell ref="F7:G7"/>
    <mergeCell ref="B8:C8"/>
    <mergeCell ref="F8:G8"/>
  </mergeCells>
  <pageMargins left="0.70866141732283472" right="0.70866141732283472" top="0.39370078740157483" bottom="0.27559055118110237" header="0.31496062992125984" footer="0.23622047244094491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6"/>
  <sheetViews>
    <sheetView zoomScale="96" zoomScaleNormal="96" workbookViewId="0">
      <selection activeCell="B3" sqref="B3:D3"/>
    </sheetView>
  </sheetViews>
  <sheetFormatPr baseColWidth="10" defaultRowHeight="12.75"/>
  <cols>
    <col min="1" max="1" width="3" customWidth="1"/>
    <col min="2" max="2" width="38.140625" customWidth="1"/>
    <col min="3" max="3" width="17.140625" customWidth="1"/>
    <col min="4" max="4" width="18.140625" customWidth="1"/>
  </cols>
  <sheetData>
    <row r="1" spans="2:6">
      <c r="D1" s="41" t="s">
        <v>67</v>
      </c>
    </row>
    <row r="2" spans="2:6">
      <c r="B2" s="71"/>
    </row>
    <row r="3" spans="2:6" ht="13.5" customHeight="1">
      <c r="B3" s="127" t="s">
        <v>1</v>
      </c>
      <c r="C3" s="127"/>
      <c r="D3" s="127"/>
    </row>
    <row r="4" spans="2:6" ht="13.5" customHeight="1">
      <c r="B4" s="134" t="s">
        <v>105</v>
      </c>
      <c r="C4" s="134"/>
      <c r="D4" s="134"/>
    </row>
    <row r="5" spans="2:6" ht="18" customHeight="1" thickBot="1">
      <c r="B5" s="40"/>
    </row>
    <row r="6" spans="2:6" ht="18" customHeight="1">
      <c r="B6" s="72" t="s">
        <v>3</v>
      </c>
      <c r="C6" s="73" t="s">
        <v>49</v>
      </c>
      <c r="D6" s="72" t="s">
        <v>68</v>
      </c>
    </row>
    <row r="7" spans="2:6" ht="14.25" thickBot="1">
      <c r="B7" s="74"/>
      <c r="C7" s="75" t="s">
        <v>7</v>
      </c>
      <c r="D7" s="76" t="s">
        <v>7</v>
      </c>
    </row>
    <row r="8" spans="2:6" ht="13.5" customHeight="1">
      <c r="B8" s="77"/>
      <c r="C8" s="78"/>
      <c r="D8" s="79"/>
    </row>
    <row r="9" spans="2:6" ht="17.25" customHeight="1">
      <c r="B9" s="80" t="s">
        <v>69</v>
      </c>
      <c r="C9" s="81">
        <f>-'B.C- FONDO '!G37</f>
        <v>1355287.4</v>
      </c>
      <c r="D9" s="55">
        <v>2145654</v>
      </c>
    </row>
    <row r="10" spans="2:6" ht="17.25" customHeight="1" thickBot="1">
      <c r="B10" s="80" t="s">
        <v>70</v>
      </c>
      <c r="C10" s="82">
        <f>-'B.C- FONDO '!G38</f>
        <v>1269.2</v>
      </c>
      <c r="D10" s="55">
        <v>1195</v>
      </c>
    </row>
    <row r="11" spans="2:6" ht="17.25" customHeight="1" thickTop="1">
      <c r="B11" s="83" t="s">
        <v>71</v>
      </c>
      <c r="C11" s="84">
        <f>C9+C10</f>
        <v>1356556.5999999999</v>
      </c>
      <c r="D11" s="85">
        <f>D9+D10</f>
        <v>2146849</v>
      </c>
    </row>
    <row r="12" spans="2:6" ht="17.25" customHeight="1">
      <c r="B12" s="80" t="s">
        <v>72</v>
      </c>
      <c r="C12" s="81">
        <f>-'B.C- FONDO '!G30</f>
        <v>-809487.76</v>
      </c>
      <c r="D12" s="55">
        <v>-1495979</v>
      </c>
    </row>
    <row r="13" spans="2:6" ht="17.25" customHeight="1" thickBot="1">
      <c r="B13" s="80" t="s">
        <v>73</v>
      </c>
      <c r="C13" s="61">
        <f>-'B.C- FONDO '!G33</f>
        <v>-16958.48</v>
      </c>
      <c r="D13" s="61">
        <v>-26821</v>
      </c>
    </row>
    <row r="14" spans="2:6" ht="17.25" customHeight="1">
      <c r="B14" s="83" t="s">
        <v>74</v>
      </c>
      <c r="C14" s="56">
        <f>C11+C12+C13</f>
        <v>530110.35999999987</v>
      </c>
      <c r="D14" s="56">
        <f>D11+D12+D13</f>
        <v>624049</v>
      </c>
    </row>
    <row r="15" spans="2:6" ht="17.25" customHeight="1" thickBot="1">
      <c r="B15" s="80" t="s">
        <v>75</v>
      </c>
      <c r="C15" s="61">
        <f>(-'B.C- FONDO '!G40)-('B.C- FONDO '!G34)</f>
        <v>27608.440000000002</v>
      </c>
      <c r="D15" s="55">
        <v>3842</v>
      </c>
    </row>
    <row r="16" spans="2:6" ht="17.25" customHeight="1" thickBot="1">
      <c r="B16" s="83" t="s">
        <v>76</v>
      </c>
      <c r="C16" s="87">
        <f>C14+C15</f>
        <v>557718.79999999981</v>
      </c>
      <c r="D16" s="87">
        <f>D14+D15</f>
        <v>627891</v>
      </c>
      <c r="E16" s="86"/>
      <c r="F16" s="86"/>
    </row>
    <row r="17" spans="2:16" ht="17.25" customHeight="1">
      <c r="B17" s="80"/>
      <c r="C17" s="88"/>
      <c r="D17" s="89"/>
      <c r="E17" s="86"/>
      <c r="F17" s="86"/>
    </row>
    <row r="18" spans="2:16" ht="17.25" customHeight="1" thickBot="1">
      <c r="B18" s="83" t="s">
        <v>77</v>
      </c>
      <c r="C18" s="63">
        <f>C16</f>
        <v>557718.79999999981</v>
      </c>
      <c r="D18" s="63">
        <f>D16</f>
        <v>627891</v>
      </c>
      <c r="E18" s="86"/>
      <c r="F18" s="86"/>
    </row>
    <row r="19" spans="2:16" ht="17.25" customHeight="1" thickTop="1" thickBot="1">
      <c r="B19" s="90"/>
      <c r="C19" s="82"/>
      <c r="D19" s="61"/>
      <c r="G19" s="86"/>
      <c r="H19" s="86"/>
      <c r="I19" s="86"/>
      <c r="J19" s="86"/>
      <c r="K19" s="86"/>
      <c r="L19" s="86"/>
      <c r="M19" s="86"/>
      <c r="N19" s="86"/>
      <c r="O19" s="86"/>
      <c r="P19" s="86"/>
    </row>
    <row r="20" spans="2:16" ht="17.25" customHeight="1">
      <c r="B20" s="71"/>
      <c r="G20" s="86"/>
      <c r="H20" s="86"/>
      <c r="I20" s="86"/>
      <c r="J20" s="86"/>
      <c r="K20" s="86"/>
      <c r="L20" s="86"/>
      <c r="M20" s="86"/>
      <c r="N20" s="86"/>
      <c r="O20" s="86"/>
      <c r="P20" s="86"/>
    </row>
    <row r="21" spans="2:16" ht="0.75" customHeight="1">
      <c r="G21" s="86"/>
      <c r="H21" s="86"/>
      <c r="I21" s="86"/>
      <c r="J21" s="86"/>
      <c r="K21" s="86"/>
      <c r="L21" s="86"/>
      <c r="M21" s="86"/>
      <c r="N21" s="86"/>
      <c r="O21" s="86"/>
      <c r="P21" s="86"/>
    </row>
    <row r="22" spans="2:16" ht="18" customHeight="1"/>
    <row r="26" spans="2:16" ht="12.75" customHeight="1">
      <c r="B26" s="38"/>
      <c r="C26" s="160"/>
      <c r="D26" s="160"/>
      <c r="E26" s="160"/>
      <c r="F26" s="160"/>
    </row>
    <row r="27" spans="2:16" ht="12.75" customHeight="1">
      <c r="B27" s="39"/>
      <c r="C27" s="161"/>
      <c r="D27" s="161"/>
      <c r="E27" s="161"/>
      <c r="F27" s="161"/>
    </row>
    <row r="28" spans="2:16" ht="18" customHeight="1">
      <c r="B28" s="38"/>
      <c r="C28" s="160"/>
      <c r="D28" s="160"/>
      <c r="E28" s="160"/>
      <c r="F28" s="160"/>
    </row>
    <row r="29" spans="2:16" ht="17.25" customHeight="1">
      <c r="C29" s="160"/>
      <c r="D29" s="160"/>
      <c r="E29" s="160"/>
      <c r="F29" s="160"/>
    </row>
    <row r="30" spans="2:16" ht="18.75" customHeight="1"/>
    <row r="31" spans="2:16" ht="12.75" customHeight="1"/>
    <row r="32" spans="2:16" ht="13.5" customHeight="1"/>
    <row r="33" spans="2:6" ht="12.75" customHeight="1">
      <c r="B33" s="38"/>
      <c r="C33" s="158"/>
      <c r="D33" s="158"/>
      <c r="E33" s="158"/>
      <c r="F33" s="158"/>
    </row>
    <row r="34" spans="2:6">
      <c r="B34" s="39"/>
      <c r="C34" s="159"/>
      <c r="D34" s="159"/>
      <c r="E34" s="159"/>
      <c r="F34" s="159"/>
    </row>
    <row r="35" spans="2:6" ht="13.5">
      <c r="B35" s="38"/>
      <c r="C35" s="158"/>
      <c r="D35" s="158"/>
      <c r="E35" s="158"/>
      <c r="F35" s="158"/>
    </row>
    <row r="36" spans="2:6" ht="13.5">
      <c r="C36" s="158"/>
      <c r="D36" s="158"/>
      <c r="E36" s="158"/>
      <c r="F36" s="158"/>
    </row>
  </sheetData>
  <mergeCells count="10">
    <mergeCell ref="C33:F33"/>
    <mergeCell ref="C34:F34"/>
    <mergeCell ref="C35:F35"/>
    <mergeCell ref="C36:F36"/>
    <mergeCell ref="B3:D3"/>
    <mergeCell ref="B4:D4"/>
    <mergeCell ref="C26:F26"/>
    <mergeCell ref="C27:F27"/>
    <mergeCell ref="C28:F28"/>
    <mergeCell ref="C29:F29"/>
  </mergeCells>
  <pageMargins left="0.70866141732283472" right="0.70866141732283472" top="0.86614173228346458" bottom="0.74803149606299213" header="0.31496062992125984" footer="0.31496062992125984"/>
  <pageSetup paperSize="9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C8" sqref="C8"/>
    </sheetView>
  </sheetViews>
  <sheetFormatPr baseColWidth="10" defaultRowHeight="12.75"/>
  <cols>
    <col min="1" max="1" width="45.5703125" customWidth="1"/>
    <col min="2" max="3" width="11.42578125" style="95"/>
  </cols>
  <sheetData>
    <row r="1" spans="1:3" ht="15">
      <c r="A1" s="162" t="s">
        <v>78</v>
      </c>
      <c r="B1" s="162"/>
      <c r="C1" s="162"/>
    </row>
    <row r="2" spans="1:3">
      <c r="A2" s="92" t="s">
        <v>79</v>
      </c>
      <c r="B2" s="93"/>
      <c r="C2" s="93"/>
    </row>
    <row r="3" spans="1:3">
      <c r="A3" s="92" t="s">
        <v>80</v>
      </c>
      <c r="B3" s="93"/>
      <c r="C3" s="93">
        <f>B4</f>
        <v>474639.40999999992</v>
      </c>
    </row>
    <row r="4" spans="1:3">
      <c r="A4" s="92" t="s">
        <v>81</v>
      </c>
      <c r="B4" s="93">
        <f>+'B.C- FONDO '!G10</f>
        <v>474639.40999999992</v>
      </c>
      <c r="C4" s="93"/>
    </row>
    <row r="5" spans="1:3">
      <c r="A5" s="92"/>
      <c r="B5" s="93"/>
      <c r="C5" s="93"/>
    </row>
    <row r="6" spans="1:3">
      <c r="A6" s="92"/>
      <c r="B6" s="93"/>
      <c r="C6" s="93"/>
    </row>
    <row r="7" spans="1:3">
      <c r="A7" s="92"/>
      <c r="B7" s="93"/>
      <c r="C7" s="93"/>
    </row>
    <row r="8" spans="1:3" ht="15">
      <c r="A8" s="163" t="s">
        <v>106</v>
      </c>
      <c r="B8" s="163"/>
      <c r="C8" s="94">
        <f>SUM(C2:C7)</f>
        <v>474639.40999999992</v>
      </c>
    </row>
  </sheetData>
  <mergeCells count="2">
    <mergeCell ref="A1:C1"/>
    <mergeCell ref="A8:B8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workbookViewId="0">
      <selection sqref="A1:E1"/>
    </sheetView>
  </sheetViews>
  <sheetFormatPr baseColWidth="10" defaultRowHeight="12.75"/>
  <cols>
    <col min="1" max="1" width="31" style="96" customWidth="1"/>
    <col min="2" max="2" width="11.42578125" style="96"/>
    <col min="3" max="3" width="13" style="100" customWidth="1"/>
    <col min="4" max="4" width="11.42578125" style="96"/>
    <col min="5" max="5" width="11.42578125" style="101"/>
    <col min="6" max="16384" width="11.42578125" style="96"/>
  </cols>
  <sheetData>
    <row r="1" spans="1:5" ht="12.75" customHeight="1">
      <c r="A1" s="162" t="s">
        <v>107</v>
      </c>
      <c r="B1" s="162"/>
      <c r="C1" s="162"/>
      <c r="D1" s="162"/>
      <c r="E1" s="162"/>
    </row>
    <row r="2" spans="1:5" ht="12.75" customHeight="1">
      <c r="A2" s="97"/>
      <c r="B2" s="164" t="s">
        <v>82</v>
      </c>
      <c r="C2" s="164"/>
      <c r="D2" s="164"/>
      <c r="E2" s="164"/>
    </row>
    <row r="3" spans="1:5" ht="12.75" customHeight="1">
      <c r="A3" s="107" t="s">
        <v>83</v>
      </c>
      <c r="B3" s="107" t="s">
        <v>84</v>
      </c>
      <c r="C3" s="98" t="s">
        <v>85</v>
      </c>
      <c r="D3" s="107" t="s">
        <v>86</v>
      </c>
      <c r="E3" s="99" t="s">
        <v>87</v>
      </c>
    </row>
    <row r="4" spans="1:5" ht="12.75" customHeight="1">
      <c r="A4" s="104" t="s">
        <v>147</v>
      </c>
      <c r="B4" s="112" t="s">
        <v>88</v>
      </c>
      <c r="C4" s="109" t="s">
        <v>109</v>
      </c>
      <c r="D4" s="110">
        <v>43601</v>
      </c>
      <c r="E4" s="111">
        <v>80</v>
      </c>
    </row>
    <row r="5" spans="1:5" ht="12.75" customHeight="1">
      <c r="A5" s="104" t="s">
        <v>147</v>
      </c>
      <c r="B5" s="112" t="s">
        <v>88</v>
      </c>
      <c r="C5" s="109" t="s">
        <v>110</v>
      </c>
      <c r="D5" s="110">
        <v>43601</v>
      </c>
      <c r="E5" s="111">
        <v>75</v>
      </c>
    </row>
    <row r="6" spans="1:5" ht="12.75" customHeight="1">
      <c r="A6" s="104" t="s">
        <v>147</v>
      </c>
      <c r="B6" s="112" t="s">
        <v>88</v>
      </c>
      <c r="C6" s="109" t="s">
        <v>111</v>
      </c>
      <c r="D6" s="110">
        <v>43601</v>
      </c>
      <c r="E6" s="111">
        <v>75</v>
      </c>
    </row>
    <row r="7" spans="1:5" ht="12.75" customHeight="1">
      <c r="A7" s="104" t="s">
        <v>147</v>
      </c>
      <c r="B7" s="112" t="s">
        <v>88</v>
      </c>
      <c r="C7" s="109" t="s">
        <v>112</v>
      </c>
      <c r="D7" s="110">
        <v>43601</v>
      </c>
      <c r="E7" s="111">
        <v>75</v>
      </c>
    </row>
    <row r="8" spans="1:5" ht="12.75" customHeight="1">
      <c r="A8" s="104" t="s">
        <v>147</v>
      </c>
      <c r="B8" s="112" t="s">
        <v>88</v>
      </c>
      <c r="C8" s="109" t="s">
        <v>113</v>
      </c>
      <c r="D8" s="110">
        <v>43601</v>
      </c>
      <c r="E8" s="111">
        <v>75</v>
      </c>
    </row>
    <row r="9" spans="1:5" ht="12.75" customHeight="1">
      <c r="A9" s="104" t="s">
        <v>147</v>
      </c>
      <c r="B9" s="112" t="s">
        <v>88</v>
      </c>
      <c r="C9" s="109" t="s">
        <v>114</v>
      </c>
      <c r="D9" s="110">
        <v>43601</v>
      </c>
      <c r="E9" s="111">
        <v>75</v>
      </c>
    </row>
    <row r="10" spans="1:5" ht="12.75" customHeight="1">
      <c r="A10" s="104" t="s">
        <v>147</v>
      </c>
      <c r="B10" s="112" t="s">
        <v>88</v>
      </c>
      <c r="C10" s="109" t="s">
        <v>115</v>
      </c>
      <c r="D10" s="110">
        <v>43601</v>
      </c>
      <c r="E10" s="111">
        <v>75</v>
      </c>
    </row>
    <row r="11" spans="1:5" ht="12.75" customHeight="1">
      <c r="A11" s="104" t="s">
        <v>147</v>
      </c>
      <c r="B11" s="112" t="s">
        <v>88</v>
      </c>
      <c r="C11" s="109" t="s">
        <v>116</v>
      </c>
      <c r="D11" s="110">
        <v>43601</v>
      </c>
      <c r="E11" s="111">
        <v>75</v>
      </c>
    </row>
    <row r="12" spans="1:5" ht="12.75" customHeight="1">
      <c r="A12" s="104" t="s">
        <v>147</v>
      </c>
      <c r="B12" s="112" t="s">
        <v>88</v>
      </c>
      <c r="C12" s="109" t="s">
        <v>117</v>
      </c>
      <c r="D12" s="110">
        <v>43601</v>
      </c>
      <c r="E12" s="117">
        <v>155</v>
      </c>
    </row>
    <row r="13" spans="1:5" ht="12.75" customHeight="1">
      <c r="A13" s="104" t="s">
        <v>147</v>
      </c>
      <c r="B13" s="112" t="s">
        <v>88</v>
      </c>
      <c r="C13" s="109" t="s">
        <v>118</v>
      </c>
      <c r="D13" s="110">
        <v>43601</v>
      </c>
      <c r="E13" s="117">
        <v>75</v>
      </c>
    </row>
    <row r="14" spans="1:5" ht="12.75" customHeight="1">
      <c r="A14" s="104" t="s">
        <v>147</v>
      </c>
      <c r="B14" s="112" t="s">
        <v>88</v>
      </c>
      <c r="C14" s="109" t="s">
        <v>119</v>
      </c>
      <c r="D14" s="110">
        <v>43606</v>
      </c>
      <c r="E14" s="117">
        <v>525</v>
      </c>
    </row>
    <row r="15" spans="1:5" ht="12.75" customHeight="1">
      <c r="A15" s="104" t="s">
        <v>147</v>
      </c>
      <c r="B15" s="112" t="s">
        <v>88</v>
      </c>
      <c r="C15" s="109" t="s">
        <v>120</v>
      </c>
      <c r="D15" s="110">
        <v>43606</v>
      </c>
      <c r="E15" s="117">
        <v>40.299999999999997</v>
      </c>
    </row>
    <row r="16" spans="1:5" ht="12.75" customHeight="1">
      <c r="A16" s="104" t="s">
        <v>147</v>
      </c>
      <c r="B16" s="112" t="s">
        <v>88</v>
      </c>
      <c r="C16" s="109" t="s">
        <v>121</v>
      </c>
      <c r="D16" s="110">
        <v>43606</v>
      </c>
      <c r="E16" s="117">
        <v>425</v>
      </c>
    </row>
    <row r="17" spans="1:5" ht="12.75" customHeight="1">
      <c r="A17" s="104" t="s">
        <v>147</v>
      </c>
      <c r="B17" s="112" t="s">
        <v>88</v>
      </c>
      <c r="C17" s="109" t="s">
        <v>122</v>
      </c>
      <c r="D17" s="110">
        <v>43606</v>
      </c>
      <c r="E17" s="117">
        <v>12.5</v>
      </c>
    </row>
    <row r="18" spans="1:5" ht="12.75" customHeight="1">
      <c r="A18" s="104" t="s">
        <v>147</v>
      </c>
      <c r="B18" s="112" t="s">
        <v>88</v>
      </c>
      <c r="C18" s="109" t="s">
        <v>123</v>
      </c>
      <c r="D18" s="110">
        <v>43606</v>
      </c>
      <c r="E18" s="117">
        <v>240</v>
      </c>
    </row>
    <row r="19" spans="1:5" ht="12.75" customHeight="1">
      <c r="A19" s="104" t="s">
        <v>147</v>
      </c>
      <c r="B19" s="112" t="s">
        <v>88</v>
      </c>
      <c r="C19" s="109" t="s">
        <v>124</v>
      </c>
      <c r="D19" s="110">
        <v>43606</v>
      </c>
      <c r="E19" s="117">
        <v>2.5</v>
      </c>
    </row>
    <row r="20" spans="1:5" ht="12.75" customHeight="1">
      <c r="A20" s="104" t="s">
        <v>147</v>
      </c>
      <c r="B20" s="112" t="s">
        <v>88</v>
      </c>
      <c r="C20" s="109" t="s">
        <v>125</v>
      </c>
      <c r="D20" s="110">
        <v>43606</v>
      </c>
      <c r="E20" s="117">
        <v>670</v>
      </c>
    </row>
    <row r="21" spans="1:5" ht="12.75" customHeight="1">
      <c r="A21" s="104" t="s">
        <v>147</v>
      </c>
      <c r="B21" s="112" t="s">
        <v>88</v>
      </c>
      <c r="C21" s="109" t="s">
        <v>126</v>
      </c>
      <c r="D21" s="110">
        <v>43606</v>
      </c>
      <c r="E21" s="117">
        <v>47</v>
      </c>
    </row>
    <row r="22" spans="1:5" ht="12.75" customHeight="1">
      <c r="A22" s="104" t="s">
        <v>147</v>
      </c>
      <c r="B22" s="112" t="s">
        <v>88</v>
      </c>
      <c r="C22" s="109" t="s">
        <v>127</v>
      </c>
      <c r="D22" s="110">
        <v>43606</v>
      </c>
      <c r="E22" s="117">
        <v>255</v>
      </c>
    </row>
    <row r="23" spans="1:5" ht="12.75" customHeight="1">
      <c r="A23" s="104" t="s">
        <v>147</v>
      </c>
      <c r="B23" s="112" t="s">
        <v>88</v>
      </c>
      <c r="C23" s="109" t="s">
        <v>128</v>
      </c>
      <c r="D23" s="110">
        <v>43606</v>
      </c>
      <c r="E23" s="117">
        <v>2.5</v>
      </c>
    </row>
    <row r="24" spans="1:5" ht="12.75" customHeight="1">
      <c r="A24" s="104" t="s">
        <v>147</v>
      </c>
      <c r="B24" s="112" t="s">
        <v>88</v>
      </c>
      <c r="C24" s="109" t="s">
        <v>129</v>
      </c>
      <c r="D24" s="110">
        <v>43606</v>
      </c>
      <c r="E24" s="117">
        <v>235</v>
      </c>
    </row>
    <row r="25" spans="1:5" ht="12.75" customHeight="1">
      <c r="A25" s="104" t="s">
        <v>147</v>
      </c>
      <c r="B25" s="112" t="s">
        <v>88</v>
      </c>
      <c r="C25" s="109" t="s">
        <v>130</v>
      </c>
      <c r="D25" s="110">
        <v>43606</v>
      </c>
      <c r="E25" s="111">
        <v>40.5</v>
      </c>
    </row>
    <row r="26" spans="1:5" ht="12.75" customHeight="1">
      <c r="A26" s="104" t="s">
        <v>147</v>
      </c>
      <c r="B26" s="112" t="s">
        <v>88</v>
      </c>
      <c r="C26" s="109" t="s">
        <v>131</v>
      </c>
      <c r="D26" s="110">
        <v>43606</v>
      </c>
      <c r="E26" s="111">
        <v>555</v>
      </c>
    </row>
    <row r="27" spans="1:5" ht="12.75" customHeight="1">
      <c r="A27" s="104" t="s">
        <v>147</v>
      </c>
      <c r="B27" s="112" t="s">
        <v>88</v>
      </c>
      <c r="C27" s="109" t="s">
        <v>132</v>
      </c>
      <c r="D27" s="110">
        <v>43606</v>
      </c>
      <c r="E27" s="111">
        <v>203.1</v>
      </c>
    </row>
    <row r="28" spans="1:5" ht="12.75" customHeight="1">
      <c r="A28" s="104" t="s">
        <v>147</v>
      </c>
      <c r="B28" s="112" t="s">
        <v>88</v>
      </c>
      <c r="C28" s="109" t="s">
        <v>133</v>
      </c>
      <c r="D28" s="110">
        <v>43607</v>
      </c>
      <c r="E28" s="111">
        <v>1190</v>
      </c>
    </row>
    <row r="29" spans="1:5" ht="12.75" customHeight="1">
      <c r="A29" s="104" t="s">
        <v>147</v>
      </c>
      <c r="B29" s="112" t="s">
        <v>88</v>
      </c>
      <c r="C29" s="109" t="s">
        <v>134</v>
      </c>
      <c r="D29" s="110">
        <v>43607</v>
      </c>
      <c r="E29" s="111">
        <v>243.01</v>
      </c>
    </row>
    <row r="30" spans="1:5" ht="12.75" customHeight="1">
      <c r="A30" s="104" t="s">
        <v>147</v>
      </c>
      <c r="B30" s="112" t="s">
        <v>88</v>
      </c>
      <c r="C30" s="109" t="s">
        <v>135</v>
      </c>
      <c r="D30" s="110">
        <v>43607</v>
      </c>
      <c r="E30" s="111">
        <v>1925</v>
      </c>
    </row>
    <row r="31" spans="1:5" ht="12.75" customHeight="1">
      <c r="A31" s="104" t="s">
        <v>147</v>
      </c>
      <c r="B31" s="112" t="s">
        <v>88</v>
      </c>
      <c r="C31" s="109" t="s">
        <v>136</v>
      </c>
      <c r="D31" s="110">
        <v>43607</v>
      </c>
      <c r="E31" s="111">
        <v>364.3</v>
      </c>
    </row>
    <row r="32" spans="1:5" ht="12.75" customHeight="1">
      <c r="A32" s="104" t="s">
        <v>147</v>
      </c>
      <c r="B32" s="112" t="s">
        <v>88</v>
      </c>
      <c r="C32" s="109" t="s">
        <v>137</v>
      </c>
      <c r="D32" s="110">
        <v>43607</v>
      </c>
      <c r="E32" s="111">
        <v>755</v>
      </c>
    </row>
    <row r="33" spans="1:5" ht="12.75" customHeight="1">
      <c r="A33" s="104" t="s">
        <v>147</v>
      </c>
      <c r="B33" s="112" t="s">
        <v>88</v>
      </c>
      <c r="C33" s="109" t="s">
        <v>138</v>
      </c>
      <c r="D33" s="110">
        <v>43607</v>
      </c>
      <c r="E33" s="111">
        <v>159.81</v>
      </c>
    </row>
    <row r="34" spans="1:5" ht="12.75" customHeight="1">
      <c r="A34" s="104" t="s">
        <v>147</v>
      </c>
      <c r="B34" s="112" t="s">
        <v>88</v>
      </c>
      <c r="C34" s="109" t="s">
        <v>139</v>
      </c>
      <c r="D34" s="110">
        <v>43607</v>
      </c>
      <c r="E34" s="111">
        <v>2102</v>
      </c>
    </row>
    <row r="35" spans="1:5" ht="12.75" customHeight="1">
      <c r="A35" s="104" t="s">
        <v>147</v>
      </c>
      <c r="B35" s="112" t="s">
        <v>88</v>
      </c>
      <c r="C35" s="109" t="s">
        <v>140</v>
      </c>
      <c r="D35" s="110">
        <v>43607</v>
      </c>
      <c r="E35" s="111">
        <v>148.5</v>
      </c>
    </row>
    <row r="36" spans="1:5" ht="12.75" customHeight="1">
      <c r="A36" s="104" t="s">
        <v>147</v>
      </c>
      <c r="B36" s="112" t="s">
        <v>88</v>
      </c>
      <c r="C36" s="109" t="s">
        <v>141</v>
      </c>
      <c r="D36" s="110">
        <v>43607</v>
      </c>
      <c r="E36" s="111">
        <v>1077</v>
      </c>
    </row>
    <row r="37" spans="1:5" ht="12.75" customHeight="1">
      <c r="A37" s="104" t="s">
        <v>147</v>
      </c>
      <c r="B37" s="112" t="s">
        <v>88</v>
      </c>
      <c r="C37" s="109" t="s">
        <v>142</v>
      </c>
      <c r="D37" s="110">
        <v>43607</v>
      </c>
      <c r="E37" s="111">
        <v>198.36</v>
      </c>
    </row>
    <row r="38" spans="1:5" ht="12.75" customHeight="1">
      <c r="A38" s="104" t="s">
        <v>147</v>
      </c>
      <c r="B38" s="112" t="s">
        <v>88</v>
      </c>
      <c r="C38" s="109" t="s">
        <v>143</v>
      </c>
      <c r="D38" s="110">
        <v>43607</v>
      </c>
      <c r="E38" s="111">
        <v>2222</v>
      </c>
    </row>
    <row r="39" spans="1:5" ht="12.75" customHeight="1">
      <c r="A39" s="104" t="s">
        <v>147</v>
      </c>
      <c r="B39" s="112" t="s">
        <v>88</v>
      </c>
      <c r="C39" s="109" t="s">
        <v>144</v>
      </c>
      <c r="D39" s="110">
        <v>43607</v>
      </c>
      <c r="E39" s="111">
        <v>241.79</v>
      </c>
    </row>
    <row r="40" spans="1:5" ht="12.75" customHeight="1">
      <c r="A40" s="104" t="s">
        <v>147</v>
      </c>
      <c r="B40" s="112" t="s">
        <v>88</v>
      </c>
      <c r="C40" s="109" t="s">
        <v>145</v>
      </c>
      <c r="D40" s="110">
        <v>43607</v>
      </c>
      <c r="E40" s="111">
        <v>5698.26</v>
      </c>
    </row>
    <row r="41" spans="1:5" ht="12.75" customHeight="1">
      <c r="A41" s="104" t="s">
        <v>147</v>
      </c>
      <c r="B41" s="112" t="s">
        <v>88</v>
      </c>
      <c r="C41" s="109" t="s">
        <v>146</v>
      </c>
      <c r="D41" s="110">
        <v>43607</v>
      </c>
      <c r="E41" s="111">
        <v>2367.29</v>
      </c>
    </row>
    <row r="42" spans="1:5" ht="12.75" customHeight="1">
      <c r="A42" s="104" t="s">
        <v>100</v>
      </c>
      <c r="B42" s="112" t="s">
        <v>88</v>
      </c>
      <c r="C42" s="171" t="s">
        <v>148</v>
      </c>
      <c r="D42" s="110">
        <v>43612</v>
      </c>
      <c r="E42" s="113">
        <v>9684.7999999999993</v>
      </c>
    </row>
    <row r="43" spans="1:5" ht="12.75" customHeight="1">
      <c r="A43" s="104" t="s">
        <v>100</v>
      </c>
      <c r="B43" s="112" t="s">
        <v>88</v>
      </c>
      <c r="C43" s="171" t="s">
        <v>149</v>
      </c>
      <c r="D43" s="110">
        <v>43612</v>
      </c>
      <c r="E43" s="113">
        <v>1291.08</v>
      </c>
    </row>
    <row r="44" spans="1:5" ht="12.75" customHeight="1">
      <c r="A44" s="104" t="s">
        <v>99</v>
      </c>
      <c r="B44" s="112" t="s">
        <v>88</v>
      </c>
      <c r="C44" s="109" t="s">
        <v>150</v>
      </c>
      <c r="D44" s="110">
        <v>43606</v>
      </c>
      <c r="E44" s="111">
        <v>12518.3</v>
      </c>
    </row>
    <row r="45" spans="1:5" ht="12.75" customHeight="1">
      <c r="A45" s="104" t="s">
        <v>99</v>
      </c>
      <c r="B45" s="112" t="s">
        <v>88</v>
      </c>
      <c r="C45" s="109" t="s">
        <v>151</v>
      </c>
      <c r="D45" s="110">
        <v>43607</v>
      </c>
      <c r="E45" s="111">
        <v>250</v>
      </c>
    </row>
    <row r="46" spans="1:5" ht="12.75" customHeight="1">
      <c r="A46" s="104" t="s">
        <v>99</v>
      </c>
      <c r="B46" s="112" t="s">
        <v>88</v>
      </c>
      <c r="C46" s="109" t="s">
        <v>152</v>
      </c>
      <c r="D46" s="110">
        <v>43607</v>
      </c>
      <c r="E46" s="111">
        <v>250</v>
      </c>
    </row>
    <row r="47" spans="1:5" ht="12.75" customHeight="1">
      <c r="A47" s="104" t="s">
        <v>99</v>
      </c>
      <c r="B47" s="112" t="s">
        <v>88</v>
      </c>
      <c r="C47" s="109" t="s">
        <v>153</v>
      </c>
      <c r="D47" s="110">
        <v>43607</v>
      </c>
      <c r="E47" s="111">
        <v>250</v>
      </c>
    </row>
    <row r="48" spans="1:5" ht="12.75" customHeight="1">
      <c r="A48" s="104" t="s">
        <v>99</v>
      </c>
      <c r="B48" s="112" t="s">
        <v>88</v>
      </c>
      <c r="C48" s="109" t="s">
        <v>154</v>
      </c>
      <c r="D48" s="110">
        <v>43607</v>
      </c>
      <c r="E48" s="111">
        <v>250</v>
      </c>
    </row>
    <row r="49" spans="1:5" ht="12.75" customHeight="1">
      <c r="A49" s="104" t="s">
        <v>99</v>
      </c>
      <c r="B49" s="112" t="s">
        <v>88</v>
      </c>
      <c r="C49" s="109" t="s">
        <v>155</v>
      </c>
      <c r="D49" s="110">
        <v>43607</v>
      </c>
      <c r="E49" s="111">
        <v>250</v>
      </c>
    </row>
    <row r="50" spans="1:5" ht="12.75" customHeight="1">
      <c r="A50" s="104" t="s">
        <v>99</v>
      </c>
      <c r="B50" s="112" t="s">
        <v>88</v>
      </c>
      <c r="C50" s="109" t="s">
        <v>156</v>
      </c>
      <c r="D50" s="110">
        <v>43607</v>
      </c>
      <c r="E50" s="111">
        <v>135</v>
      </c>
    </row>
    <row r="51" spans="1:5" ht="12.75" customHeight="1">
      <c r="A51" s="104" t="s">
        <v>99</v>
      </c>
      <c r="B51" s="112" t="s">
        <v>88</v>
      </c>
      <c r="C51" s="109" t="s">
        <v>157</v>
      </c>
      <c r="D51" s="110">
        <v>43607</v>
      </c>
      <c r="E51" s="111">
        <v>135</v>
      </c>
    </row>
    <row r="52" spans="1:5" ht="12.75" customHeight="1">
      <c r="A52" s="104" t="s">
        <v>99</v>
      </c>
      <c r="B52" s="112" t="s">
        <v>88</v>
      </c>
      <c r="C52" s="109" t="s">
        <v>158</v>
      </c>
      <c r="D52" s="110">
        <v>43607</v>
      </c>
      <c r="E52" s="111">
        <v>96</v>
      </c>
    </row>
    <row r="53" spans="1:5" ht="12.75" customHeight="1">
      <c r="A53" s="104" t="s">
        <v>99</v>
      </c>
      <c r="B53" s="112" t="s">
        <v>88</v>
      </c>
      <c r="C53" s="109" t="s">
        <v>159</v>
      </c>
      <c r="D53" s="110">
        <v>43607</v>
      </c>
      <c r="E53" s="111">
        <v>75</v>
      </c>
    </row>
    <row r="54" spans="1:5" ht="12.75" customHeight="1">
      <c r="A54" s="104" t="s">
        <v>99</v>
      </c>
      <c r="B54" s="112" t="s">
        <v>88</v>
      </c>
      <c r="C54" s="109" t="s">
        <v>160</v>
      </c>
      <c r="D54" s="110">
        <v>43607</v>
      </c>
      <c r="E54" s="111">
        <v>931</v>
      </c>
    </row>
    <row r="55" spans="1:5" ht="12.75" customHeight="1">
      <c r="A55" s="104" t="s">
        <v>99</v>
      </c>
      <c r="B55" s="112" t="s">
        <v>88</v>
      </c>
      <c r="C55" s="109" t="s">
        <v>161</v>
      </c>
      <c r="D55" s="110">
        <v>43607</v>
      </c>
      <c r="E55" s="111">
        <v>120.3</v>
      </c>
    </row>
    <row r="56" spans="1:5" ht="12.75" customHeight="1">
      <c r="A56" s="104" t="s">
        <v>99</v>
      </c>
      <c r="B56" s="112" t="s">
        <v>88</v>
      </c>
      <c r="C56" s="109" t="s">
        <v>162</v>
      </c>
      <c r="D56" s="110">
        <v>43609</v>
      </c>
      <c r="E56" s="111">
        <v>75</v>
      </c>
    </row>
    <row r="57" spans="1:5" ht="12.75" customHeight="1">
      <c r="A57" s="104" t="s">
        <v>99</v>
      </c>
      <c r="B57" s="112" t="s">
        <v>88</v>
      </c>
      <c r="C57" s="109" t="s">
        <v>163</v>
      </c>
      <c r="D57" s="110">
        <v>43609</v>
      </c>
      <c r="E57" s="111">
        <v>165.3</v>
      </c>
    </row>
    <row r="58" spans="1:5" ht="12.75" customHeight="1">
      <c r="A58" s="104" t="s">
        <v>99</v>
      </c>
      <c r="B58" s="112" t="s">
        <v>88</v>
      </c>
      <c r="C58" s="109" t="s">
        <v>164</v>
      </c>
      <c r="D58" s="110">
        <v>43609</v>
      </c>
      <c r="E58" s="111">
        <v>276.5</v>
      </c>
    </row>
    <row r="59" spans="1:5" ht="12.75" customHeight="1">
      <c r="A59" s="104" t="s">
        <v>99</v>
      </c>
      <c r="B59" s="112" t="s">
        <v>88</v>
      </c>
      <c r="C59" s="109" t="s">
        <v>165</v>
      </c>
      <c r="D59" s="110">
        <v>43613</v>
      </c>
      <c r="E59" s="111">
        <v>140</v>
      </c>
    </row>
    <row r="60" spans="1:5" ht="12.75" customHeight="1">
      <c r="A60" s="104" t="s">
        <v>99</v>
      </c>
      <c r="B60" s="112" t="s">
        <v>88</v>
      </c>
      <c r="C60" s="109" t="s">
        <v>166</v>
      </c>
      <c r="D60" s="110">
        <v>43613</v>
      </c>
      <c r="E60" s="111">
        <v>7889.38</v>
      </c>
    </row>
    <row r="61" spans="1:5" ht="12.75" customHeight="1">
      <c r="A61" s="104" t="s">
        <v>99</v>
      </c>
      <c r="B61" s="112" t="s">
        <v>88</v>
      </c>
      <c r="C61" s="109" t="s">
        <v>167</v>
      </c>
      <c r="D61" s="110">
        <v>43614</v>
      </c>
      <c r="E61" s="111">
        <v>550</v>
      </c>
    </row>
    <row r="62" spans="1:5" ht="12.75" customHeight="1">
      <c r="A62" s="165" t="s">
        <v>89</v>
      </c>
      <c r="B62" s="165"/>
      <c r="C62" s="165"/>
      <c r="D62" s="165"/>
      <c r="E62" s="120">
        <f>SUM(E4:E61)</f>
        <v>58113.38</v>
      </c>
    </row>
    <row r="63" spans="1:5" ht="12.75" customHeight="1">
      <c r="A63" s="123"/>
      <c r="B63" s="123"/>
      <c r="C63" s="123"/>
      <c r="D63" s="123"/>
      <c r="E63" s="124"/>
    </row>
    <row r="65" spans="1:5">
      <c r="A65" s="166" t="s">
        <v>90</v>
      </c>
      <c r="B65" s="164" t="s">
        <v>91</v>
      </c>
      <c r="C65" s="164"/>
      <c r="D65" s="164"/>
      <c r="E65" s="164"/>
    </row>
    <row r="66" spans="1:5">
      <c r="A66" s="166"/>
      <c r="B66" s="107" t="s">
        <v>86</v>
      </c>
      <c r="C66" s="164" t="s">
        <v>92</v>
      </c>
      <c r="D66" s="164"/>
      <c r="E66" s="99" t="s">
        <v>87</v>
      </c>
    </row>
    <row r="67" spans="1:5">
      <c r="A67" s="114" t="s">
        <v>168</v>
      </c>
      <c r="B67" s="116">
        <v>43616</v>
      </c>
      <c r="C67" s="167" t="s">
        <v>93</v>
      </c>
      <c r="D67" s="168"/>
      <c r="E67" s="118">
        <v>930</v>
      </c>
    </row>
    <row r="68" spans="1:5">
      <c r="A68" s="114" t="s">
        <v>169</v>
      </c>
      <c r="B68" s="116">
        <v>43616</v>
      </c>
      <c r="C68" s="167" t="s">
        <v>93</v>
      </c>
      <c r="D68" s="168"/>
      <c r="E68" s="118">
        <v>930</v>
      </c>
    </row>
    <row r="69" spans="1:5">
      <c r="A69" s="172" t="s">
        <v>101</v>
      </c>
      <c r="B69" s="116">
        <v>43616</v>
      </c>
      <c r="C69" s="167" t="s">
        <v>93</v>
      </c>
      <c r="D69" s="168"/>
      <c r="E69" s="118">
        <v>930</v>
      </c>
    </row>
    <row r="70" spans="1:5">
      <c r="A70" s="114" t="s">
        <v>170</v>
      </c>
      <c r="B70" s="116">
        <v>43616</v>
      </c>
      <c r="C70" s="167" t="s">
        <v>93</v>
      </c>
      <c r="D70" s="168"/>
      <c r="E70" s="119">
        <v>930</v>
      </c>
    </row>
    <row r="71" spans="1:5">
      <c r="A71" s="114" t="s">
        <v>171</v>
      </c>
      <c r="B71" s="116">
        <v>43616</v>
      </c>
      <c r="C71" s="167" t="s">
        <v>93</v>
      </c>
      <c r="D71" s="168"/>
      <c r="E71" s="119">
        <v>124</v>
      </c>
    </row>
    <row r="72" spans="1:5">
      <c r="A72" s="172" t="s">
        <v>173</v>
      </c>
      <c r="B72" s="116">
        <v>43616</v>
      </c>
      <c r="C72" s="167" t="s">
        <v>172</v>
      </c>
      <c r="D72" s="168"/>
      <c r="E72" s="119">
        <v>15800</v>
      </c>
    </row>
    <row r="73" spans="1:5">
      <c r="A73" s="172" t="s">
        <v>174</v>
      </c>
      <c r="B73" s="116">
        <v>43616</v>
      </c>
      <c r="C73" s="167" t="s">
        <v>172</v>
      </c>
      <c r="D73" s="168"/>
      <c r="E73" s="119">
        <v>16800</v>
      </c>
    </row>
    <row r="74" spans="1:5">
      <c r="A74" s="165" t="s">
        <v>89</v>
      </c>
      <c r="B74" s="165"/>
      <c r="C74" s="165"/>
      <c r="D74" s="165"/>
      <c r="E74" s="120">
        <f>SUM(E67:E73)</f>
        <v>36444</v>
      </c>
    </row>
    <row r="75" spans="1:5">
      <c r="A75" s="123"/>
      <c r="B75" s="123"/>
      <c r="C75" s="123"/>
      <c r="D75" s="123"/>
      <c r="E75" s="124"/>
    </row>
    <row r="76" spans="1:5">
      <c r="A76" s="123"/>
      <c r="B76" s="123"/>
      <c r="C76" s="123"/>
      <c r="D76" s="123"/>
      <c r="E76" s="124"/>
    </row>
    <row r="77" spans="1:5" ht="15">
      <c r="A77" s="162" t="s">
        <v>175</v>
      </c>
      <c r="B77" s="162"/>
      <c r="C77" s="162"/>
      <c r="D77" s="162"/>
    </row>
    <row r="78" spans="1:5">
      <c r="A78" s="169" t="s">
        <v>94</v>
      </c>
      <c r="B78" s="169"/>
      <c r="C78" s="169"/>
      <c r="D78" s="121">
        <f>E62</f>
        <v>58113.38</v>
      </c>
    </row>
    <row r="79" spans="1:5">
      <c r="A79" s="169" t="s">
        <v>95</v>
      </c>
      <c r="B79" s="169"/>
      <c r="C79" s="169"/>
      <c r="D79" s="118">
        <f>E74</f>
        <v>36444</v>
      </c>
    </row>
    <row r="80" spans="1:5">
      <c r="A80" s="165" t="s">
        <v>96</v>
      </c>
      <c r="B80" s="165"/>
      <c r="C80" s="165"/>
      <c r="D80" s="122">
        <f>SUM(D78:D79)</f>
        <v>94557.38</v>
      </c>
    </row>
  </sheetData>
  <mergeCells count="18">
    <mergeCell ref="C72:D72"/>
    <mergeCell ref="C67:D67"/>
    <mergeCell ref="C68:D68"/>
    <mergeCell ref="C69:D69"/>
    <mergeCell ref="C70:D70"/>
    <mergeCell ref="C71:D71"/>
    <mergeCell ref="A80:C80"/>
    <mergeCell ref="C73:D73"/>
    <mergeCell ref="A74:D74"/>
    <mergeCell ref="A77:D77"/>
    <mergeCell ref="A78:C78"/>
    <mergeCell ref="A79:C79"/>
    <mergeCell ref="A1:E1"/>
    <mergeCell ref="B2:E2"/>
    <mergeCell ref="A62:D62"/>
    <mergeCell ref="A65:A66"/>
    <mergeCell ref="B65:E65"/>
    <mergeCell ref="C66:D66"/>
  </mergeCells>
  <pageMargins left="0.70866141732283472" right="0.70866141732283472" top="0.39370078740157483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2"/>
    </sheetView>
  </sheetViews>
  <sheetFormatPr baseColWidth="10" defaultRowHeight="12.75"/>
  <cols>
    <col min="1" max="1" width="12.7109375" customWidth="1"/>
    <col min="2" max="2" width="12" customWidth="1"/>
    <col min="3" max="3" width="16.140625" customWidth="1"/>
  </cols>
  <sheetData>
    <row r="1" spans="1:3" ht="24.75" customHeight="1">
      <c r="A1" s="170" t="s">
        <v>108</v>
      </c>
      <c r="B1" s="170"/>
      <c r="C1" s="170"/>
    </row>
    <row r="2" spans="1:3" ht="21.75" customHeight="1">
      <c r="A2" s="170"/>
      <c r="B2" s="170"/>
      <c r="C2" s="170"/>
    </row>
    <row r="3" spans="1:3">
      <c r="A3" s="102" t="s">
        <v>97</v>
      </c>
      <c r="B3" s="102" t="s">
        <v>98</v>
      </c>
      <c r="C3" s="102" t="s">
        <v>87</v>
      </c>
    </row>
    <row r="4" spans="1:3">
      <c r="A4" s="103" t="s">
        <v>102</v>
      </c>
      <c r="B4" s="92">
        <v>2019</v>
      </c>
      <c r="C4" s="93">
        <f>+'B.C- FONDO '!F19</f>
        <v>3775.2</v>
      </c>
    </row>
    <row r="5" spans="1:3">
      <c r="A5" s="103"/>
      <c r="B5" s="92"/>
      <c r="C5" s="93"/>
    </row>
    <row r="6" spans="1:3">
      <c r="A6" s="92"/>
      <c r="B6" s="92"/>
      <c r="C6" s="93"/>
    </row>
    <row r="7" spans="1:3" ht="15">
      <c r="A7" s="163" t="s">
        <v>96</v>
      </c>
      <c r="B7" s="163"/>
      <c r="C7" s="94">
        <f>SUM(C4:C6)</f>
        <v>3775.2</v>
      </c>
    </row>
  </sheetData>
  <mergeCells count="2">
    <mergeCell ref="A1:C2"/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B.C- FONDO </vt:lpstr>
      <vt:lpstr>FORMATO "A"- FONDO 2</vt:lpstr>
      <vt:lpstr>FORMATO "B" - FONDO 2</vt:lpstr>
      <vt:lpstr>1004</vt:lpstr>
      <vt:lpstr>2601</vt:lpstr>
      <vt:lpstr>2701</vt:lpstr>
      <vt:lpstr>'B.C- FONDO '!Área_de_impresión</vt:lpstr>
      <vt:lpstr>'FORMATO "A"- FONDO 2'!Área_de_impresión</vt:lpstr>
      <vt:lpstr>'FORMATO "B" - FONDO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Mary Guti</cp:lastModifiedBy>
  <cp:lastPrinted>2019-06-18T20:09:15Z</cp:lastPrinted>
  <dcterms:created xsi:type="dcterms:W3CDTF">2019-02-27T16:22:54Z</dcterms:created>
  <dcterms:modified xsi:type="dcterms:W3CDTF">2019-06-18T20:10:41Z</dcterms:modified>
</cp:coreProperties>
</file>