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NOWN\Downloads\ESTADOS_FINANCIEROS_DE_ENERO_A_ABRIL_FORCAT-2019\"/>
    </mc:Choice>
  </mc:AlternateContent>
  <bookViews>
    <workbookView xWindow="930" yWindow="0" windowWidth="20490" windowHeight="7650" tabRatio="970"/>
  </bookViews>
  <sheets>
    <sheet name="B.C- FONDO " sheetId="1" r:id="rId1"/>
    <sheet name="FORMATO &quot;A&quot; AFOCAT" sheetId="10" r:id="rId2"/>
    <sheet name="FORMATO &quot;B&quot; AFOCAT" sheetId="11" r:id="rId3"/>
    <sheet name="FORMATO &quot;A&quot;- FONDO 2" sheetId="2" r:id="rId4"/>
    <sheet name="FORMATO &quot;B&quot; - FONDO 2" sheetId="3" r:id="rId5"/>
    <sheet name="FORMATO &quot;B-C&quot; AFOCAT" sheetId="13" r:id="rId6"/>
    <sheet name="1004" sheetId="7" r:id="rId7"/>
    <sheet name="2601" sheetId="8" r:id="rId8"/>
    <sheet name="2701" sheetId="9" r:id="rId9"/>
  </sheets>
  <definedNames>
    <definedName name="_xlnm.Print_Area" localSheetId="0">'B.C- FONDO '!$A$1:$G$50</definedName>
    <definedName name="_xlnm.Print_Area" localSheetId="3">'FORMATO "A"- FONDO 2'!$A$1:$I$29</definedName>
    <definedName name="_xlnm.Print_Area" localSheetId="4">'FORMATO "B" - FONDO 2'!$A$1:$E$36</definedName>
    <definedName name="_xlnm.Print_Area" localSheetId="2">'FORMATO "B" AFOCAT'!$A$1:$F$24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3" l="1"/>
  <c r="F11" i="13"/>
  <c r="G11" i="13" s="1"/>
  <c r="D9" i="10" s="1"/>
  <c r="G12" i="13"/>
  <c r="F13" i="13"/>
  <c r="G13" i="13"/>
  <c r="E14" i="13"/>
  <c r="F14" i="13"/>
  <c r="G14" i="13" s="1"/>
  <c r="G15" i="13"/>
  <c r="D17" i="13"/>
  <c r="E17" i="13"/>
  <c r="F17" i="13"/>
  <c r="G17" i="13"/>
  <c r="G18" i="13"/>
  <c r="G19" i="13"/>
  <c r="D20" i="13"/>
  <c r="E20" i="13"/>
  <c r="F20" i="13"/>
  <c r="G20" i="13"/>
  <c r="G21" i="13"/>
  <c r="G22" i="13"/>
  <c r="G23" i="13"/>
  <c r="D24" i="13"/>
  <c r="G24" i="13" s="1"/>
  <c r="D16" i="10" s="1"/>
  <c r="D31" i="10" s="1"/>
  <c r="E24" i="13"/>
  <c r="F24" i="13"/>
  <c r="G25" i="13"/>
  <c r="D27" i="13"/>
  <c r="G28" i="13"/>
  <c r="F29" i="13"/>
  <c r="F27" i="13" s="1"/>
  <c r="F65" i="13" s="1"/>
  <c r="E30" i="13"/>
  <c r="E27" i="13" s="1"/>
  <c r="F30" i="13"/>
  <c r="G30" i="13"/>
  <c r="E31" i="13"/>
  <c r="G31" i="13"/>
  <c r="F32" i="13"/>
  <c r="E33" i="13"/>
  <c r="E32" i="13" s="1"/>
  <c r="G32" i="13" s="1"/>
  <c r="H11" i="10" s="1"/>
  <c r="G34" i="13"/>
  <c r="G35" i="13"/>
  <c r="D36" i="13"/>
  <c r="G36" i="13" s="1"/>
  <c r="H12" i="10" s="1"/>
  <c r="E36" i="13"/>
  <c r="F36" i="13"/>
  <c r="G37" i="13"/>
  <c r="G38" i="13"/>
  <c r="D39" i="13"/>
  <c r="G39" i="13" s="1"/>
  <c r="H13" i="10" s="1"/>
  <c r="E39" i="13"/>
  <c r="F39" i="13"/>
  <c r="G41" i="13"/>
  <c r="D43" i="13"/>
  <c r="G43" i="13"/>
  <c r="G44" i="13"/>
  <c r="D45" i="13"/>
  <c r="G46" i="13"/>
  <c r="G47" i="13"/>
  <c r="G45" i="13" s="1"/>
  <c r="H24" i="10" s="1"/>
  <c r="D49" i="13"/>
  <c r="E50" i="13"/>
  <c r="E49" i="13" s="1"/>
  <c r="G50" i="13"/>
  <c r="E51" i="13"/>
  <c r="G51" i="13"/>
  <c r="G52" i="13"/>
  <c r="E53" i="13"/>
  <c r="G53" i="13" s="1"/>
  <c r="G54" i="13"/>
  <c r="G55" i="13"/>
  <c r="D57" i="13"/>
  <c r="G57" i="13" s="1"/>
  <c r="E57" i="13"/>
  <c r="F57" i="13"/>
  <c r="G58" i="13"/>
  <c r="D59" i="13"/>
  <c r="F59" i="13"/>
  <c r="G60" i="13"/>
  <c r="G59" i="13" s="1"/>
  <c r="D61" i="13"/>
  <c r="E61" i="13"/>
  <c r="F61" i="13"/>
  <c r="G61" i="13"/>
  <c r="G62" i="13"/>
  <c r="D63" i="13"/>
  <c r="E63" i="13"/>
  <c r="F63" i="13"/>
  <c r="G64" i="13"/>
  <c r="G63" i="13" s="1"/>
  <c r="D10" i="11"/>
  <c r="E14" i="11"/>
  <c r="E18" i="11"/>
  <c r="D11" i="10"/>
  <c r="D15" i="10"/>
  <c r="I17" i="10"/>
  <c r="H21" i="10"/>
  <c r="H20" i="10" s="1"/>
  <c r="I29" i="10"/>
  <c r="E31" i="10"/>
  <c r="I31" i="10"/>
  <c r="E65" i="13" l="1"/>
  <c r="F66" i="13" s="1"/>
  <c r="G49" i="13"/>
  <c r="D12" i="11" s="1"/>
  <c r="D14" i="11" s="1"/>
  <c r="D18" i="11" s="1"/>
  <c r="H27" i="10" s="1"/>
  <c r="H29" i="10" s="1"/>
  <c r="H31" i="10" s="1"/>
  <c r="G27" i="13"/>
  <c r="H10" i="10" s="1"/>
  <c r="H17" i="10" s="1"/>
  <c r="G33" i="13"/>
  <c r="G29" i="13"/>
  <c r="E69" i="8" l="1"/>
  <c r="C4" i="9" l="1"/>
  <c r="C12" i="3"/>
  <c r="C13" i="3"/>
  <c r="G38" i="1"/>
  <c r="F39" i="1"/>
  <c r="F38" i="1"/>
  <c r="E15" i="1"/>
  <c r="E35" i="1"/>
  <c r="F42" i="1" l="1"/>
  <c r="E36" i="1"/>
  <c r="F20" i="1"/>
  <c r="G20" i="1" s="1"/>
  <c r="F19" i="1" l="1"/>
  <c r="F15" i="1"/>
  <c r="E19" i="1" l="1"/>
  <c r="E12" i="1" l="1"/>
  <c r="G28" i="1" l="1"/>
  <c r="G37" i="1"/>
  <c r="G17" i="1"/>
  <c r="G18" i="1"/>
  <c r="G22" i="1"/>
  <c r="G23" i="1"/>
  <c r="G25" i="1"/>
  <c r="G26" i="1"/>
  <c r="G27" i="1"/>
  <c r="G29" i="1"/>
  <c r="G30" i="1"/>
  <c r="G31" i="1"/>
  <c r="G33" i="1"/>
  <c r="G35" i="1"/>
  <c r="G36" i="1"/>
  <c r="G39" i="1"/>
  <c r="G40" i="1"/>
  <c r="G42" i="1"/>
  <c r="G44" i="1"/>
  <c r="G45" i="1"/>
  <c r="C7" i="9"/>
  <c r="D74" i="8"/>
  <c r="E33" i="8"/>
  <c r="D73" i="8" s="1"/>
  <c r="D75" i="8" l="1"/>
  <c r="E21" i="1"/>
  <c r="G15" i="1" l="1"/>
  <c r="E34" i="1" l="1"/>
  <c r="E16" i="1" l="1"/>
  <c r="D14" i="3"/>
  <c r="D17" i="3" s="1"/>
  <c r="D19" i="3" s="1"/>
  <c r="D21" i="3" s="1"/>
  <c r="E23" i="2"/>
  <c r="I19" i="2"/>
  <c r="I15" i="2"/>
  <c r="I12" i="2"/>
  <c r="F41" i="1"/>
  <c r="G41" i="1" s="1"/>
  <c r="C16" i="3"/>
  <c r="F34" i="1"/>
  <c r="G34" i="1" s="1"/>
  <c r="F32" i="1"/>
  <c r="E32" i="1"/>
  <c r="H20" i="2"/>
  <c r="F24" i="1"/>
  <c r="G24" i="1" s="1"/>
  <c r="H17" i="2" s="1"/>
  <c r="H15" i="2" s="1"/>
  <c r="F21" i="1"/>
  <c r="G21" i="1" s="1"/>
  <c r="F16" i="1"/>
  <c r="G14" i="1"/>
  <c r="G13" i="1"/>
  <c r="F12" i="1"/>
  <c r="G16" i="1" l="1"/>
  <c r="G32" i="1"/>
  <c r="C15" i="3" s="1"/>
  <c r="G19" i="1"/>
  <c r="F48" i="1"/>
  <c r="H10" i="2"/>
  <c r="H11" i="2"/>
  <c r="E48" i="1"/>
  <c r="C14" i="3"/>
  <c r="C18" i="3"/>
  <c r="I22" i="2"/>
  <c r="I23" i="2" s="1"/>
  <c r="D11" i="2"/>
  <c r="G12" i="1"/>
  <c r="D10" i="2" l="1"/>
  <c r="B4" i="7"/>
  <c r="C3" i="7" s="1"/>
  <c r="C8" i="7" s="1"/>
  <c r="C17" i="3"/>
  <c r="C19" i="3" s="1"/>
  <c r="C21" i="3" s="1"/>
  <c r="H21" i="2" s="1"/>
  <c r="H19" i="2" s="1"/>
  <c r="H22" i="2" s="1"/>
  <c r="H12" i="2"/>
  <c r="D23" i="2"/>
  <c r="H23" i="2" l="1"/>
</calcChain>
</file>

<file path=xl/sharedStrings.xml><?xml version="1.0" encoding="utf-8"?>
<sst xmlns="http://schemas.openxmlformats.org/spreadsheetml/2006/main" count="352" uniqueCount="216">
  <si>
    <t>B/C - FONDO</t>
  </si>
  <si>
    <t>ASOCIACION DE USUARIOS DEL FONDO REGIONAL CONTRA ACCIDENTES DE TRANSITO-FORCAT</t>
  </si>
  <si>
    <t xml:space="preserve">BALANCE DE COMPROBACIÓN DE SALDOS </t>
  </si>
  <si>
    <t>CONCEPTO</t>
  </si>
  <si>
    <t>SALDO ANTERIOR</t>
  </si>
  <si>
    <t>MOVIMIENTO</t>
  </si>
  <si>
    <t>SALDO FINAL</t>
  </si>
  <si>
    <t>S/.</t>
  </si>
  <si>
    <t>DEBE</t>
  </si>
  <si>
    <t>HABER</t>
  </si>
  <si>
    <t>ACTIVO</t>
  </si>
  <si>
    <t>CAJA Y BANCOS</t>
  </si>
  <si>
    <t>CAJA</t>
  </si>
  <si>
    <t>BANCOS LOCALES</t>
  </si>
  <si>
    <t xml:space="preserve">OTRAS INSTITUCIONES FINANCIERAS </t>
  </si>
  <si>
    <t xml:space="preserve">FIDEICOMISO </t>
  </si>
  <si>
    <t>FIDEICOMISO</t>
  </si>
  <si>
    <t>PASIVO</t>
  </si>
  <si>
    <t>SINIESTROS POR PAGAR</t>
  </si>
  <si>
    <t xml:space="preserve">SINIESTROS POR PAGAR </t>
  </si>
  <si>
    <t>APORTES POR PAGAR</t>
  </si>
  <si>
    <t>Aportes por pagar al Fondo de Compensacion</t>
  </si>
  <si>
    <t>PATRIMONIO</t>
  </si>
  <si>
    <t xml:space="preserve"> </t>
  </si>
  <si>
    <t>FONDO SOCIAL</t>
  </si>
  <si>
    <t xml:space="preserve">APORTACIONES PARA EL FONDO MINIMO </t>
  </si>
  <si>
    <t>APORTES EXTRAORDINARIOS</t>
  </si>
  <si>
    <t>ADMINISTRACIÓN DE EXCEDENTES</t>
  </si>
  <si>
    <t>RESULTADOS ACUMULADOS</t>
  </si>
  <si>
    <t>UTILIDADES OBTENIDAS</t>
  </si>
  <si>
    <t>RESULTADO DEL EJERCICIO</t>
  </si>
  <si>
    <t>EGRESOS</t>
  </si>
  <si>
    <t xml:space="preserve">SINIESTROS </t>
  </si>
  <si>
    <t>SINIESTROS CAT</t>
  </si>
  <si>
    <t>GASTOS DE ADMINISTRACION</t>
  </si>
  <si>
    <t>APORTES AL FONDO DE COMPENSACION DEL SOAT Y CAT</t>
  </si>
  <si>
    <t>CARGAS DIVERSAS DE GESTION</t>
  </si>
  <si>
    <t>INGRESOS</t>
  </si>
  <si>
    <t>INGRESOS POR CAT EMITIDOS</t>
  </si>
  <si>
    <t>APORTES DE RIESGO</t>
  </si>
  <si>
    <t>RECUPERO DE SINIESTROS</t>
  </si>
  <si>
    <t>INGRESOS DIVERSOS</t>
  </si>
  <si>
    <t>RENDIMIENTO DEL FONDO</t>
  </si>
  <si>
    <t>GANANCIAS Y PERDIDAS</t>
  </si>
  <si>
    <t>.</t>
  </si>
  <si>
    <t>RESULTADO DE OPERACIÓN</t>
  </si>
  <si>
    <t>RESULTADO DE OPERACION</t>
  </si>
  <si>
    <t xml:space="preserve">UTILIDAD (PERDIDA) </t>
  </si>
  <si>
    <t xml:space="preserve">    FORMA  A :FONDO</t>
  </si>
  <si>
    <t>Periodo actual</t>
  </si>
  <si>
    <t>Periodo anterior</t>
  </si>
  <si>
    <t>PASIVO Y PATRIMONIO</t>
  </si>
  <si>
    <t>10  Caja y Bancos</t>
  </si>
  <si>
    <t>26  Siniestros por pagar</t>
  </si>
  <si>
    <t>15  Fideicomiso</t>
  </si>
  <si>
    <t>27 Aportes Por Pagar</t>
  </si>
  <si>
    <t>Total del Pasivo</t>
  </si>
  <si>
    <t>37  Fondo Social</t>
  </si>
  <si>
    <t>- 3701  Aportaciones para el Fondo Mínimo</t>
  </si>
  <si>
    <t>- 3702  Aportes extraordinarios</t>
  </si>
  <si>
    <t>- 3703  (Administración de excedentes)</t>
  </si>
  <si>
    <t>38 Resultados Acumulados</t>
  </si>
  <si>
    <t>3801  Resultados acumulados</t>
  </si>
  <si>
    <t>3803  Resultado del Ejercicio</t>
  </si>
  <si>
    <t>Total Patrimonio</t>
  </si>
  <si>
    <t>Total del Activo</t>
  </si>
  <si>
    <t>Total Pasivo y Patrimonio</t>
  </si>
  <si>
    <t>FORMATO "B" FONDO</t>
  </si>
  <si>
    <t>Período anterior</t>
  </si>
  <si>
    <t>5005  Aportes de riesgo</t>
  </si>
  <si>
    <t>5006  Recupero de siniestros</t>
  </si>
  <si>
    <t>Total ingresos por CAT</t>
  </si>
  <si>
    <t>4201  Siniestros por CAT</t>
  </si>
  <si>
    <t xml:space="preserve">4701  Contribucion Al Fondo de Compensacion </t>
  </si>
  <si>
    <t>Resultado de operaciones por CAT emitidos</t>
  </si>
  <si>
    <t>5705 – 4704  Otros Ingresos y egresos (neto)</t>
  </si>
  <si>
    <t>60  Resultado de operación</t>
  </si>
  <si>
    <t>6801 Utilidad (Pérdida) neta</t>
  </si>
  <si>
    <t>Anexo del rubro 10. Caja y Bancos</t>
  </si>
  <si>
    <t>1001. Caja</t>
  </si>
  <si>
    <t xml:space="preserve">1004 OTRAS INSTITUCIONES FINANCIERAS </t>
  </si>
  <si>
    <t>100401 Caja Sullana cta N° 108-106-1001645</t>
  </si>
  <si>
    <t>Documento pendiente de pago</t>
  </si>
  <si>
    <t>Nombre de la Entidad o Médico</t>
  </si>
  <si>
    <t>Tipo</t>
  </si>
  <si>
    <t>Número</t>
  </si>
  <si>
    <t>Fecha</t>
  </si>
  <si>
    <t>Importe</t>
  </si>
  <si>
    <t>Factura</t>
  </si>
  <si>
    <t>Sub Total</t>
  </si>
  <si>
    <t>Nombres y Apellidos Beneficiario</t>
  </si>
  <si>
    <t>Datos de la Solicitud</t>
  </si>
  <si>
    <t>Cobertura</t>
  </si>
  <si>
    <t>importe</t>
  </si>
  <si>
    <t>INCAPACIDAD TEMPORAL</t>
  </si>
  <si>
    <t xml:space="preserve">Hospitales, Centros de Salud Públicos y/o Privados; y médicos </t>
  </si>
  <si>
    <t>Personas naturales</t>
  </si>
  <si>
    <t>TOTAL</t>
  </si>
  <si>
    <t>Mes</t>
  </si>
  <si>
    <t>Año</t>
  </si>
  <si>
    <t>CLINICA MILENIUM</t>
  </si>
  <si>
    <t>HOSPITAL REGIONAL</t>
  </si>
  <si>
    <t>RESUMEN Anexo del rubro 26. Siniestros por pagar al 28/02/2019</t>
  </si>
  <si>
    <t>ESTADO DE GANANCIAS Y PERDIDAS AL 31 DE MARZO DEL 2019</t>
  </si>
  <si>
    <t>Al 31 de Marzo del 2019.</t>
  </si>
  <si>
    <t>BALANCE GENERAL AL : 31 de Marzo  del   2019</t>
  </si>
  <si>
    <t>MARZO</t>
  </si>
  <si>
    <t>Anexo del rubro 27. Aportes por pagar   (Fondo de Compensación del SOAT y del CAT)   al 31/03/2019</t>
  </si>
  <si>
    <t>Anexo del rubro 26. Siniestros por pagar al 31/03/2019</t>
  </si>
  <si>
    <t>001-0006838</t>
  </si>
  <si>
    <t>001-0006839</t>
  </si>
  <si>
    <t>001-0006841</t>
  </si>
  <si>
    <t>001-0006842</t>
  </si>
  <si>
    <t>001-0006843</t>
  </si>
  <si>
    <t>001-0006844</t>
  </si>
  <si>
    <t>001-0006771</t>
  </si>
  <si>
    <t>001-0006846</t>
  </si>
  <si>
    <t>001-0006847</t>
  </si>
  <si>
    <t>001-0006848</t>
  </si>
  <si>
    <t>001-0006849</t>
  </si>
  <si>
    <t>001-0006850</t>
  </si>
  <si>
    <t>001-0006851</t>
  </si>
  <si>
    <t>001-0006852</t>
  </si>
  <si>
    <t>001-0006853</t>
  </si>
  <si>
    <t>001-0006854</t>
  </si>
  <si>
    <t>001-0006855</t>
  </si>
  <si>
    <t>001-0006856</t>
  </si>
  <si>
    <t>001-0006857</t>
  </si>
  <si>
    <t>002-028293</t>
  </si>
  <si>
    <t>002-028294</t>
  </si>
  <si>
    <t>002-028295</t>
  </si>
  <si>
    <t>002-028296</t>
  </si>
  <si>
    <t>002-028297</t>
  </si>
  <si>
    <t>002-028298</t>
  </si>
  <si>
    <t>002-028312</t>
  </si>
  <si>
    <t>002-028313</t>
  </si>
  <si>
    <t>002-028314</t>
  </si>
  <si>
    <t>002-028315</t>
  </si>
  <si>
    <t>VIRGINIA PAOLA RAMOS MORI</t>
  </si>
  <si>
    <t>FRANK EDINSON MARTINEZ MOSCOL</t>
  </si>
  <si>
    <t>CONSUELO ATALIA SALVADOR CERDAN</t>
  </si>
  <si>
    <t>LUIS ALBERTO GARCIA SALES</t>
  </si>
  <si>
    <t>MARY ANN GALLEGOS VALDEZ</t>
  </si>
  <si>
    <t>GIANCARLOS NOLBERTO ENEQUE CAPUÑAY</t>
  </si>
  <si>
    <t>JIMMY ANGEL ROSALES JANAMPA</t>
  </si>
  <si>
    <t>ALEJANDRO ENRIQUE BAZALAR ROJAS</t>
  </si>
  <si>
    <t>GASTOS DE SEPELIO</t>
  </si>
  <si>
    <t>INDEMNIZACION POR MUERTE</t>
  </si>
  <si>
    <t>PREBISTERIO FELIX VILCHEZ CARRERA</t>
  </si>
  <si>
    <t>GASTOS MEDICOS</t>
  </si>
  <si>
    <t>OSCAR HUAMAN LLAMOCTANTA</t>
  </si>
  <si>
    <t>Saldo al 31/03/2019</t>
  </si>
  <si>
    <t>82  Cuentas de Orden Acreedoras</t>
  </si>
  <si>
    <t>83  Cuentas de Orden acreedoras por contra</t>
  </si>
  <si>
    <t>3802  Pérdidas acumuladas</t>
  </si>
  <si>
    <t>3801 Beneficios acumulados</t>
  </si>
  <si>
    <t>38   Resultados Acumulados</t>
  </si>
  <si>
    <t>3702  Aportes extraordinarios</t>
  </si>
  <si>
    <t>19  Otros activos</t>
  </si>
  <si>
    <t>18  Inmuebles, maquinaria y equipo (neto)</t>
  </si>
  <si>
    <t>29  Ganancias Diferidas</t>
  </si>
  <si>
    <t>28  Otras provisiones</t>
  </si>
  <si>
    <t>22  Cuentas Por Transferir al Fondo</t>
  </si>
  <si>
    <t>16  Cuentas por Cobrar diversas (neto)</t>
  </si>
  <si>
    <t>20  Tributos por pagar, participaciones y Cuentas por pagar</t>
  </si>
  <si>
    <r>
      <t xml:space="preserve">BALANCE GENERAL AL : </t>
    </r>
    <r>
      <rPr>
        <sz val="10"/>
        <rFont val="Arial Narrow"/>
        <family val="2"/>
      </rPr>
      <t>31 de Marzo  del 2019</t>
    </r>
  </si>
  <si>
    <t>FORMA “A” - AFOCAT</t>
  </si>
  <si>
    <t>6801  Superávit (Déficit) del Ejercicio</t>
  </si>
  <si>
    <t>60  Resultado de Operación</t>
  </si>
  <si>
    <t>57 – 47  Ingresos diversos – gastos de administración</t>
  </si>
  <si>
    <t>5002  Aportaciones CAT para gastos de administración</t>
  </si>
  <si>
    <t>ESTADO DE GANANCIAS Y PÉRDIDAS AL 31 DE MARZO  DEL 2019</t>
  </si>
  <si>
    <t>FORMATO "B" AFOCAT</t>
  </si>
  <si>
    <t>B/C -AFOCAT</t>
  </si>
  <si>
    <t xml:space="preserve">                     ASOCIACION DE USUARIOS DEL FONDO REGIONAL CONTRA ACCIDENTES DE TRANSITO-FORCAT</t>
  </si>
  <si>
    <t xml:space="preserve">                                     BALANCE DE COMPROBACIÓN DE SALDOS </t>
  </si>
  <si>
    <t xml:space="preserve">                    Al 31 de marzo del 2019</t>
  </si>
  <si>
    <t>CUENTAS POR COBRAR POR EMISIÓN DE  CAT</t>
  </si>
  <si>
    <t>APORTACIONES POR COBRAR POR EMISIÓN DE CAT</t>
  </si>
  <si>
    <t>CUENTAS POR COBRAR RECUPERO DE SINIESTROS</t>
  </si>
  <si>
    <t>CUENTAS POR COBRAR DIVERSAS</t>
  </si>
  <si>
    <t>CUENTAS POR COBRAR A ASOCIADOS Y PERSONAL</t>
  </si>
  <si>
    <t>OTRAS CUENTAS POR COBRAR</t>
  </si>
  <si>
    <t>INMUEBLES, MUEBLES Y EQUIPOS</t>
  </si>
  <si>
    <t>INMUEBLES</t>
  </si>
  <si>
    <t>MUEBLES Y EQUIPOS</t>
  </si>
  <si>
    <t>DEPRECIACIÓN ACUMULADA</t>
  </si>
  <si>
    <t>OTROS ACTIVOS</t>
  </si>
  <si>
    <t>CARGAS DIFERIDAS</t>
  </si>
  <si>
    <t>TRIBUTOS, PARTICIPACIONES Y CUENTAS POR PAGAR DIVERSAS</t>
  </si>
  <si>
    <t>TRIBUTOS Y CONTRIBUCIONES POR CUENTA PROPIA</t>
  </si>
  <si>
    <t>TRIBUTOS Y CONTRIBUCIONES POR CUENTA DE TERCEROS</t>
  </si>
  <si>
    <t>GASTOS Y PARTICIPACIONES DEL PERSONAL  POR PAGAR</t>
  </si>
  <si>
    <t xml:space="preserve">CUENTAS POR PAGAR DIVERSAS   </t>
  </si>
  <si>
    <t>CUENTAS POR TRANSFERIR AL FONDO</t>
  </si>
  <si>
    <t>APORTACIONES DE RIESGO</t>
  </si>
  <si>
    <t>RECUPERO DE SINIESTRSO</t>
  </si>
  <si>
    <t>APORTACIONES DIVERSAS</t>
  </si>
  <si>
    <t>OTRAS PROVISIONES</t>
  </si>
  <si>
    <t>BENEFICIOS SOCIALES</t>
  </si>
  <si>
    <t>PROVISIONES DIVERSAS</t>
  </si>
  <si>
    <t>GANANCIAS DIFERIDAS</t>
  </si>
  <si>
    <t>IMPUESTO A LA RENTA Y PARTICIPACIONES DIFERIDOS</t>
  </si>
  <si>
    <t>OTRAS GANANCIAS DIFERIDAS</t>
  </si>
  <si>
    <t>BENEFICIOS ACUMULADOS</t>
  </si>
  <si>
    <t>PERDIDAS ACUMULADAS</t>
  </si>
  <si>
    <t>PERSONAL</t>
  </si>
  <si>
    <t>SERVICIOS RECIBIDOS DE TERCEROS</t>
  </si>
  <si>
    <t>TRIBUTOS</t>
  </si>
  <si>
    <t>PROVISIONES, DEPRECIACIONES, AMORTIZACIONES Y DETERIOROS</t>
  </si>
  <si>
    <t>GASTOS DE INVERSIONES</t>
  </si>
  <si>
    <t>APORTACIONES DE CAT PARA GASTOS DE ADMINISTRACIÓN</t>
  </si>
  <si>
    <t xml:space="preserve">INGRESOS POR INVERSIONES </t>
  </si>
  <si>
    <t>CUENTAS DE ORDEN ACREEDORAS</t>
  </si>
  <si>
    <t>SINIESTROS AVISADOS</t>
  </si>
  <si>
    <t>CUENTAS DE ORDEN ACREEDORAS POR CONTRA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</si>
</sst>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S/&quot;* #,##0.00_-;\-&quot;S/&quot;* #,##0.00_-;_-&quot;S/&quot;* &quot;-&quot;??_-;_-@_-"/>
    <numFmt numFmtId="164" formatCode="_ &quot;S/&quot;* #,##0.00_ ;_ &quot;S/&quot;* \-#,##0.00_ ;_ &quot;S/&quot;* &quot;-&quot;??_ ;_ @_ "/>
    <numFmt numFmtId="165" formatCode="_-[$S/.-280A]\ * #,##0.00_ ;_-[$S/.-280A]\ * \-#,##0.00\ ;_-[$S/.-280A]\ * &quot;-&quot;??_ ;_-@_ "/>
    <numFmt numFmtId="166" formatCode="_ [$S/.-280A]\ * #,##0.00_ ;_ [$S/.-280A]\ * \-#,##0.00_ ;_ [$S/.-280A]\ * &quot;-&quot;??_ ;_ @_ "/>
    <numFmt numFmtId="167" formatCode="_ &quot;S/.&quot;\ * #,##0.00_ ;_ &quot;S/.&quot;\ * \-#,##0.00_ ;_ &quot;S/.&quot;\ * &quot;-&quot;??_ ;_ @_ "/>
  </numFmts>
  <fonts count="19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sz val="8"/>
      <name val="Arial Narrow"/>
      <family val="2"/>
    </font>
    <font>
      <sz val="9"/>
      <name val="Antique Olive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2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top"/>
    </xf>
    <xf numFmtId="165" fontId="6" fillId="2" borderId="1" xfId="0" applyNumberFormat="1" applyFont="1" applyFill="1" applyBorder="1" applyAlignment="1">
      <alignment horizontal="center" vertical="center" wrapText="1"/>
    </xf>
    <xf numFmtId="165" fontId="7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vertical="top"/>
    </xf>
    <xf numFmtId="165" fontId="6" fillId="2" borderId="9" xfId="0" applyNumberFormat="1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vertical="top"/>
    </xf>
    <xf numFmtId="165" fontId="8" fillId="2" borderId="9" xfId="0" applyNumberFormat="1" applyFont="1" applyFill="1" applyBorder="1" applyAlignment="1">
      <alignment horizontal="center" vertical="center" wrapText="1"/>
    </xf>
    <xf numFmtId="165" fontId="8" fillId="2" borderId="10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166" fontId="0" fillId="0" borderId="0" xfId="0" applyNumberFormat="1"/>
    <xf numFmtId="0" fontId="4" fillId="2" borderId="9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left" vertical="center"/>
    </xf>
    <xf numFmtId="165" fontId="0" fillId="0" borderId="0" xfId="0" applyNumberFormat="1"/>
    <xf numFmtId="0" fontId="9" fillId="0" borderId="0" xfId="0" applyFont="1"/>
    <xf numFmtId="0" fontId="4" fillId="2" borderId="9" xfId="0" applyFont="1" applyFill="1" applyBorder="1" applyAlignment="1"/>
    <xf numFmtId="0" fontId="4" fillId="2" borderId="5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vertical="top"/>
    </xf>
    <xf numFmtId="0" fontId="4" fillId="2" borderId="5" xfId="0" applyFont="1" applyFill="1" applyBorder="1" applyAlignment="1"/>
    <xf numFmtId="0" fontId="5" fillId="2" borderId="11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vertical="center"/>
    </xf>
    <xf numFmtId="166" fontId="5" fillId="2" borderId="12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165" fontId="0" fillId="2" borderId="13" xfId="0" applyNumberFormat="1" applyFill="1" applyBorder="1"/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/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3" fillId="0" borderId="2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165" fontId="8" fillId="0" borderId="19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165" fontId="8" fillId="0" borderId="18" xfId="0" applyNumberFormat="1" applyFont="1" applyBorder="1" applyAlignment="1">
      <alignment vertical="center" wrapText="1"/>
    </xf>
    <xf numFmtId="165" fontId="8" fillId="0" borderId="17" xfId="0" applyNumberFormat="1" applyFont="1" applyBorder="1" applyAlignment="1">
      <alignment horizontal="center" vertical="center" wrapText="1"/>
    </xf>
    <xf numFmtId="165" fontId="8" fillId="0" borderId="18" xfId="0" applyNumberFormat="1" applyFont="1" applyBorder="1" applyAlignment="1">
      <alignment horizontal="center" vertical="center" wrapText="1"/>
    </xf>
    <xf numFmtId="165" fontId="6" fillId="0" borderId="18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165" fontId="6" fillId="0" borderId="0" xfId="0" applyNumberFormat="1" applyFont="1" applyAlignment="1">
      <alignment horizontal="center" vertical="center" wrapText="1"/>
    </xf>
    <xf numFmtId="165" fontId="8" fillId="0" borderId="21" xfId="0" applyNumberFormat="1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165" fontId="6" fillId="0" borderId="11" xfId="0" applyNumberFormat="1" applyFont="1" applyBorder="1" applyAlignment="1">
      <alignment horizontal="center" vertical="center" wrapText="1"/>
    </xf>
    <xf numFmtId="165" fontId="6" fillId="0" borderId="22" xfId="0" applyNumberFormat="1" applyFont="1" applyBorder="1" applyAlignment="1">
      <alignment horizontal="center" vertical="center" wrapText="1"/>
    </xf>
    <xf numFmtId="165" fontId="6" fillId="0" borderId="23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3" fillId="0" borderId="19" xfId="0" applyFont="1" applyBorder="1" applyAlignment="1">
      <alignment wrapText="1"/>
    </xf>
    <xf numFmtId="0" fontId="10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top" wrapText="1"/>
    </xf>
    <xf numFmtId="165" fontId="8" fillId="0" borderId="15" xfId="0" applyNumberFormat="1" applyFont="1" applyBorder="1" applyAlignment="1">
      <alignment horizontal="center" vertical="top" wrapText="1"/>
    </xf>
    <xf numFmtId="165" fontId="8" fillId="0" borderId="2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justify" vertical="center" wrapText="1"/>
    </xf>
    <xf numFmtId="165" fontId="8" fillId="0" borderId="20" xfId="0" applyNumberFormat="1" applyFont="1" applyBorder="1" applyAlignment="1">
      <alignment horizontal="center" vertical="center" wrapText="1"/>
    </xf>
    <xf numFmtId="165" fontId="8" fillId="0" borderId="13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justify" vertical="center" wrapText="1"/>
    </xf>
    <xf numFmtId="165" fontId="6" fillId="0" borderId="20" xfId="0" applyNumberFormat="1" applyFont="1" applyBorder="1" applyAlignment="1">
      <alignment horizontal="center" vertical="center" wrapText="1"/>
    </xf>
    <xf numFmtId="165" fontId="6" fillId="0" borderId="25" xfId="0" applyNumberFormat="1" applyFont="1" applyBorder="1" applyAlignment="1">
      <alignment horizontal="center" vertical="center" wrapText="1"/>
    </xf>
    <xf numFmtId="0" fontId="0" fillId="0" borderId="0" xfId="0" applyBorder="1"/>
    <xf numFmtId="165" fontId="6" fillId="0" borderId="7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165" fontId="4" fillId="0" borderId="0" xfId="0" applyNumberFormat="1" applyFont="1" applyBorder="1"/>
    <xf numFmtId="0" fontId="0" fillId="0" borderId="26" xfId="0" applyBorder="1"/>
    <xf numFmtId="4" fontId="0" fillId="0" borderId="26" xfId="0" applyNumberFormat="1" applyBorder="1"/>
    <xf numFmtId="4" fontId="1" fillId="0" borderId="26" xfId="0" applyNumberFormat="1" applyFont="1" applyBorder="1"/>
    <xf numFmtId="4" fontId="0" fillId="0" borderId="0" xfId="0" applyNumberFormat="1"/>
    <xf numFmtId="0" fontId="0" fillId="0" borderId="0" xfId="0" applyFont="1"/>
    <xf numFmtId="0" fontId="0" fillId="0" borderId="26" xfId="0" applyFont="1" applyBorder="1"/>
    <xf numFmtId="0" fontId="14" fillId="0" borderId="26" xfId="0" applyFont="1" applyFill="1" applyBorder="1" applyAlignment="1">
      <alignment horizontal="center"/>
    </xf>
    <xf numFmtId="4" fontId="0" fillId="0" borderId="26" xfId="0" applyNumberFormat="1" applyFont="1" applyBorder="1" applyAlignment="1">
      <alignment horizontal="right"/>
    </xf>
    <xf numFmtId="0" fontId="14" fillId="0" borderId="0" xfId="0" applyFont="1" applyFill="1"/>
    <xf numFmtId="4" fontId="0" fillId="0" borderId="0" xfId="0" applyNumberFormat="1" applyFont="1" applyAlignment="1">
      <alignment horizontal="right"/>
    </xf>
    <xf numFmtId="0" fontId="0" fillId="0" borderId="26" xfId="0" applyBorder="1" applyAlignment="1">
      <alignment horizontal="center"/>
    </xf>
    <xf numFmtId="14" fontId="0" fillId="0" borderId="26" xfId="0" applyNumberFormat="1" applyBorder="1"/>
    <xf numFmtId="0" fontId="15" fillId="0" borderId="26" xfId="0" applyFont="1" applyBorder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26" xfId="0" applyFont="1" applyBorder="1" applyAlignment="1">
      <alignment horizontal="center"/>
    </xf>
    <xf numFmtId="164" fontId="0" fillId="0" borderId="0" xfId="0" applyNumberFormat="1"/>
    <xf numFmtId="0" fontId="9" fillId="0" borderId="26" xfId="0" applyFont="1" applyBorder="1" applyAlignment="1">
      <alignment horizontal="center"/>
    </xf>
    <xf numFmtId="0" fontId="16" fillId="3" borderId="26" xfId="0" applyFont="1" applyFill="1" applyBorder="1" applyAlignment="1">
      <alignment horizontal="center" vertical="center"/>
    </xf>
    <xf numFmtId="14" fontId="16" fillId="3" borderId="26" xfId="0" applyNumberFormat="1" applyFont="1" applyFill="1" applyBorder="1" applyAlignment="1">
      <alignment horizontal="center" vertical="center"/>
    </xf>
    <xf numFmtId="44" fontId="15" fillId="0" borderId="26" xfId="0" applyNumberFormat="1" applyFont="1" applyBorder="1"/>
    <xf numFmtId="0" fontId="10" fillId="0" borderId="26" xfId="0" applyFont="1" applyBorder="1" applyAlignment="1">
      <alignment horizontal="center"/>
    </xf>
    <xf numFmtId="167" fontId="16" fillId="3" borderId="26" xfId="0" applyNumberFormat="1" applyFont="1" applyFill="1" applyBorder="1" applyAlignment="1">
      <alignment horizontal="center" vertical="center"/>
    </xf>
    <xf numFmtId="0" fontId="10" fillId="0" borderId="26" xfId="0" applyFont="1" applyBorder="1"/>
    <xf numFmtId="164" fontId="4" fillId="0" borderId="0" xfId="0" applyNumberFormat="1" applyFont="1" applyBorder="1"/>
    <xf numFmtId="14" fontId="10" fillId="0" borderId="26" xfId="0" applyNumberFormat="1" applyFont="1" applyBorder="1" applyAlignment="1">
      <alignment horizontal="center"/>
    </xf>
    <xf numFmtId="44" fontId="10" fillId="0" borderId="26" xfId="0" applyNumberFormat="1" applyFont="1" applyBorder="1"/>
    <xf numFmtId="0" fontId="16" fillId="3" borderId="29" xfId="0" applyFont="1" applyFill="1" applyBorder="1" applyAlignment="1">
      <alignment horizontal="center" vertical="center"/>
    </xf>
    <xf numFmtId="167" fontId="16" fillId="3" borderId="29" xfId="0" applyNumberFormat="1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/>
    </xf>
    <xf numFmtId="0" fontId="15" fillId="3" borderId="26" xfId="0" applyFont="1" applyFill="1" applyBorder="1" applyAlignment="1">
      <alignment horizontal="left"/>
    </xf>
    <xf numFmtId="164" fontId="10" fillId="0" borderId="26" xfId="0" applyNumberFormat="1" applyFont="1" applyBorder="1"/>
    <xf numFmtId="164" fontId="10" fillId="0" borderId="26" xfId="0" applyNumberFormat="1" applyFont="1" applyBorder="1" applyAlignment="1">
      <alignment horizontal="right"/>
    </xf>
    <xf numFmtId="164" fontId="17" fillId="0" borderId="26" xfId="0" applyNumberFormat="1" applyFont="1" applyBorder="1" applyAlignment="1">
      <alignment horizontal="right"/>
    </xf>
    <xf numFmtId="164" fontId="15" fillId="0" borderId="26" xfId="0" applyNumberFormat="1" applyFont="1" applyBorder="1"/>
    <xf numFmtId="164" fontId="17" fillId="0" borderId="26" xfId="0" applyNumberFormat="1" applyFont="1" applyBorder="1"/>
    <xf numFmtId="0" fontId="0" fillId="0" borderId="0" xfId="0" applyFont="1" applyBorder="1" applyAlignment="1">
      <alignment horizontal="right"/>
    </xf>
    <xf numFmtId="164" fontId="17" fillId="0" borderId="0" xfId="0" applyNumberFormat="1" applyFont="1" applyBorder="1" applyAlignment="1">
      <alignment horizontal="right"/>
    </xf>
    <xf numFmtId="0" fontId="4" fillId="0" borderId="13" xfId="0" applyFont="1" applyBorder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8" fillId="0" borderId="17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20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6" fillId="0" borderId="17" xfId="0" applyFont="1" applyBorder="1" applyAlignment="1">
      <alignment horizontal="justify" vertical="center" wrapText="1"/>
    </xf>
    <xf numFmtId="0" fontId="6" fillId="0" borderId="20" xfId="0" applyFont="1" applyBorder="1" applyAlignment="1">
      <alignment horizontal="justify" vertical="center" wrapText="1"/>
    </xf>
    <xf numFmtId="0" fontId="12" fillId="0" borderId="16" xfId="0" applyFont="1" applyBorder="1" applyAlignment="1">
      <alignment horizontal="justify" vertical="top" wrapText="1"/>
    </xf>
    <xf numFmtId="0" fontId="12" fillId="0" borderId="13" xfId="0" applyFont="1" applyBorder="1" applyAlignment="1">
      <alignment horizontal="justify" vertical="top" wrapText="1"/>
    </xf>
    <xf numFmtId="0" fontId="4" fillId="0" borderId="16" xfId="0" applyFont="1" applyBorder="1" applyAlignment="1">
      <alignment horizontal="justify" vertical="top" wrapText="1"/>
    </xf>
    <xf numFmtId="0" fontId="4" fillId="0" borderId="13" xfId="0" applyFont="1" applyBorder="1" applyAlignment="1">
      <alignment horizontal="justify" vertical="top" wrapText="1"/>
    </xf>
    <xf numFmtId="0" fontId="10" fillId="0" borderId="19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" fillId="0" borderId="26" xfId="0" applyFont="1" applyBorder="1" applyAlignment="1">
      <alignment horizontal="center"/>
    </xf>
    <xf numFmtId="0" fontId="0" fillId="0" borderId="26" xfId="0" applyBorder="1" applyAlignment="1">
      <alignment horizontal="right"/>
    </xf>
    <xf numFmtId="0" fontId="0" fillId="0" borderId="26" xfId="0" applyFont="1" applyBorder="1" applyAlignment="1">
      <alignment horizontal="center"/>
    </xf>
    <xf numFmtId="0" fontId="0" fillId="0" borderId="26" xfId="0" applyFont="1" applyBorder="1" applyAlignment="1">
      <alignment horizontal="right"/>
    </xf>
    <xf numFmtId="0" fontId="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6" xfId="0" applyFont="1" applyBorder="1" applyAlignment="1">
      <alignment horizontal="left"/>
    </xf>
    <xf numFmtId="0" fontId="0" fillId="0" borderId="26" xfId="0" applyBorder="1" applyAlignment="1">
      <alignment horizontal="center" wrapText="1"/>
    </xf>
    <xf numFmtId="0" fontId="13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165" fontId="8" fillId="0" borderId="6" xfId="0" applyNumberFormat="1" applyFont="1" applyBorder="1" applyAlignment="1">
      <alignment horizontal="center" vertical="top" wrapText="1"/>
    </xf>
    <xf numFmtId="0" fontId="4" fillId="0" borderId="24" xfId="0" applyFont="1" applyBorder="1" applyAlignment="1">
      <alignment horizontal="justify" vertical="top" wrapText="1"/>
    </xf>
    <xf numFmtId="165" fontId="8" fillId="0" borderId="18" xfId="0" applyNumberFormat="1" applyFont="1" applyBorder="1" applyAlignment="1">
      <alignment horizontal="center" vertical="top" wrapText="1"/>
    </xf>
    <xf numFmtId="0" fontId="4" fillId="0" borderId="20" xfId="0" applyFont="1" applyBorder="1" applyAlignment="1">
      <alignment horizontal="justify" vertical="top" wrapText="1"/>
    </xf>
    <xf numFmtId="0" fontId="4" fillId="0" borderId="17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4" fillId="0" borderId="18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165" fontId="6" fillId="0" borderId="11" xfId="0" applyNumberFormat="1" applyFont="1" applyBorder="1" applyAlignment="1">
      <alignment horizontal="center" vertical="top" wrapText="1"/>
    </xf>
    <xf numFmtId="0" fontId="3" fillId="0" borderId="20" xfId="0" applyFont="1" applyBorder="1" applyAlignment="1">
      <alignment horizontal="justify" vertical="top" wrapText="1"/>
    </xf>
    <xf numFmtId="0" fontId="3" fillId="0" borderId="17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justify" vertical="top" wrapText="1"/>
    </xf>
    <xf numFmtId="165" fontId="6" fillId="0" borderId="18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20" xfId="0" applyFont="1" applyBorder="1" applyAlignment="1">
      <alignment horizontal="center" vertical="top" wrapText="1"/>
    </xf>
    <xf numFmtId="0" fontId="3" fillId="0" borderId="20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12" fillId="0" borderId="18" xfId="0" applyFont="1" applyBorder="1" applyAlignment="1">
      <alignment horizontal="center" vertical="top" wrapText="1"/>
    </xf>
    <xf numFmtId="165" fontId="8" fillId="0" borderId="20" xfId="0" applyNumberFormat="1" applyFont="1" applyBorder="1" applyAlignment="1">
      <alignment horizontal="center" vertical="top" wrapText="1"/>
    </xf>
    <xf numFmtId="165" fontId="6" fillId="0" borderId="15" xfId="0" applyNumberFormat="1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justify" vertical="top" wrapText="1"/>
    </xf>
    <xf numFmtId="0" fontId="4" fillId="0" borderId="14" xfId="0" applyFont="1" applyBorder="1" applyAlignment="1">
      <alignment horizontal="justify" vertical="top" wrapText="1"/>
    </xf>
    <xf numFmtId="0" fontId="4" fillId="0" borderId="19" xfId="0" applyFont="1" applyBorder="1" applyAlignment="1">
      <alignment horizontal="justify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18" xfId="0" applyFont="1" applyBorder="1" applyAlignment="1">
      <alignment horizontal="justify" vertical="top" wrapText="1"/>
    </xf>
    <xf numFmtId="165" fontId="6" fillId="0" borderId="23" xfId="0" applyNumberFormat="1" applyFont="1" applyBorder="1" applyAlignment="1">
      <alignment horizontal="center" vertical="top" wrapText="1"/>
    </xf>
    <xf numFmtId="0" fontId="3" fillId="0" borderId="18" xfId="0" applyFont="1" applyBorder="1" applyAlignment="1">
      <alignment horizontal="justify" vertical="top" wrapText="1"/>
    </xf>
    <xf numFmtId="0" fontId="0" fillId="0" borderId="18" xfId="0" applyBorder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0" xfId="0" applyFont="1" applyBorder="1"/>
    <xf numFmtId="0" fontId="4" fillId="0" borderId="20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4" fillId="0" borderId="6" xfId="0" applyFont="1" applyBorder="1" applyAlignment="1">
      <alignment vertical="top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4" fillId="0" borderId="1" xfId="0" applyFont="1" applyBorder="1"/>
    <xf numFmtId="0" fontId="4" fillId="0" borderId="8" xfId="0" applyFont="1" applyBorder="1"/>
    <xf numFmtId="0" fontId="3" fillId="0" borderId="9" xfId="0" applyFont="1" applyBorder="1" applyAlignment="1">
      <alignment horizontal="left" vertical="top"/>
    </xf>
    <xf numFmtId="0" fontId="3" fillId="0" borderId="9" xfId="0" applyFont="1" applyBorder="1" applyAlignment="1">
      <alignment vertical="top"/>
    </xf>
    <xf numFmtId="165" fontId="6" fillId="0" borderId="9" xfId="0" applyNumberFormat="1" applyFont="1" applyBorder="1" applyAlignment="1">
      <alignment horizontal="center" vertical="center" wrapText="1"/>
    </xf>
    <xf numFmtId="165" fontId="7" fillId="0" borderId="1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9" xfId="0" applyFont="1" applyBorder="1" applyAlignment="1">
      <alignment vertical="top"/>
    </xf>
    <xf numFmtId="165" fontId="8" fillId="0" borderId="9" xfId="0" applyNumberFormat="1" applyFont="1" applyBorder="1" applyAlignment="1">
      <alignment horizontal="center" vertical="center" wrapText="1"/>
    </xf>
    <xf numFmtId="165" fontId="18" fillId="0" borderId="10" xfId="0" applyNumberFormat="1" applyFont="1" applyBorder="1" applyAlignment="1">
      <alignment horizontal="center" vertical="center" wrapText="1"/>
    </xf>
    <xf numFmtId="166" fontId="8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0" fontId="3" fillId="0" borderId="21" xfId="0" applyFont="1" applyBorder="1" applyAlignment="1">
      <alignment horizontal="left" vertical="top"/>
    </xf>
    <xf numFmtId="0" fontId="3" fillId="0" borderId="21" xfId="0" applyFont="1" applyBorder="1" applyAlignment="1">
      <alignment vertical="top"/>
    </xf>
    <xf numFmtId="165" fontId="6" fillId="0" borderId="21" xfId="0" applyNumberFormat="1" applyFont="1" applyBorder="1" applyAlignment="1">
      <alignment horizontal="center" vertical="center" wrapText="1"/>
    </xf>
    <xf numFmtId="165" fontId="18" fillId="0" borderId="32" xfId="0" applyNumberFormat="1" applyFont="1" applyBorder="1" applyAlignment="1">
      <alignment horizontal="center" vertical="center" wrapText="1"/>
    </xf>
    <xf numFmtId="2" fontId="4" fillId="0" borderId="9" xfId="0" applyNumberFormat="1" applyFont="1" applyBorder="1"/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vertical="top"/>
    </xf>
    <xf numFmtId="165" fontId="8" fillId="0" borderId="5" xfId="0" applyNumberFormat="1" applyFont="1" applyBorder="1" applyAlignment="1">
      <alignment horizontal="center" vertical="center" wrapText="1"/>
    </xf>
    <xf numFmtId="165" fontId="18" fillId="0" borderId="3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zoomScaleNormal="100" workbookViewId="0">
      <selection activeCell="C9" sqref="C9:C10"/>
    </sheetView>
  </sheetViews>
  <sheetFormatPr baseColWidth="10" defaultRowHeight="12.75"/>
  <cols>
    <col min="1" max="1" width="3.85546875" customWidth="1"/>
    <col min="2" max="2" width="9" customWidth="1"/>
    <col min="3" max="3" width="43" customWidth="1"/>
    <col min="4" max="6" width="14.85546875" customWidth="1"/>
    <col min="7" max="7" width="17.28515625" customWidth="1"/>
    <col min="8" max="8" width="14.85546875" bestFit="1" customWidth="1"/>
    <col min="9" max="9" width="15.85546875" bestFit="1" customWidth="1"/>
  </cols>
  <sheetData>
    <row r="1" spans="2:8" ht="16.5">
      <c r="B1" s="137" t="s">
        <v>0</v>
      </c>
      <c r="C1" s="137"/>
      <c r="D1" s="137"/>
      <c r="E1" s="137"/>
      <c r="F1" s="137"/>
      <c r="G1" s="137"/>
    </row>
    <row r="2" spans="2:8" ht="16.5">
      <c r="B2" s="1"/>
      <c r="C2" s="1"/>
      <c r="D2" s="1"/>
      <c r="E2" s="1"/>
      <c r="F2" s="1"/>
      <c r="G2" s="1"/>
    </row>
    <row r="3" spans="2:8" ht="16.5">
      <c r="B3" s="1"/>
      <c r="C3" s="1"/>
      <c r="D3" s="1"/>
      <c r="E3" s="1"/>
      <c r="F3" s="1"/>
      <c r="G3" s="1"/>
    </row>
    <row r="4" spans="2:8" ht="13.5" customHeight="1">
      <c r="B4" s="138" t="s">
        <v>1</v>
      </c>
      <c r="C4" s="138"/>
      <c r="D4" s="138"/>
      <c r="E4" s="138"/>
      <c r="F4" s="138"/>
      <c r="G4" s="138"/>
    </row>
    <row r="5" spans="2:8" ht="18" customHeight="1">
      <c r="B5" s="138" t="s">
        <v>2</v>
      </c>
      <c r="C5" s="138"/>
      <c r="D5" s="138"/>
      <c r="E5" s="138"/>
      <c r="F5" s="138"/>
      <c r="G5" s="138"/>
    </row>
    <row r="6" spans="2:8" ht="18" customHeight="1">
      <c r="B6" s="138" t="s">
        <v>104</v>
      </c>
      <c r="C6" s="138"/>
      <c r="D6" s="138"/>
      <c r="E6" s="138"/>
      <c r="F6" s="138"/>
      <c r="G6" s="138"/>
    </row>
    <row r="7" spans="2:8" ht="18" customHeight="1">
      <c r="B7" s="2"/>
    </row>
    <row r="8" spans="2:8" ht="17.25" thickBot="1">
      <c r="B8" s="3"/>
      <c r="H8" s="107"/>
    </row>
    <row r="9" spans="2:8" ht="14.25" customHeight="1" thickBot="1">
      <c r="B9" s="139"/>
      <c r="C9" s="141" t="s">
        <v>3</v>
      </c>
      <c r="D9" s="4" t="s">
        <v>4</v>
      </c>
      <c r="E9" s="143" t="s">
        <v>5</v>
      </c>
      <c r="F9" s="144"/>
      <c r="G9" s="4" t="s">
        <v>6</v>
      </c>
      <c r="H9" s="108"/>
    </row>
    <row r="10" spans="2:8" ht="27.75" customHeight="1" thickBot="1">
      <c r="B10" s="140"/>
      <c r="C10" s="142"/>
      <c r="D10" s="5" t="s">
        <v>7</v>
      </c>
      <c r="E10" s="6" t="s">
        <v>8</v>
      </c>
      <c r="F10" s="6" t="s">
        <v>9</v>
      </c>
      <c r="G10" s="5" t="s">
        <v>7</v>
      </c>
    </row>
    <row r="11" spans="2:8" ht="13.5">
      <c r="B11" s="7">
        <v>1</v>
      </c>
      <c r="C11" s="8" t="s">
        <v>10</v>
      </c>
      <c r="D11" s="9"/>
      <c r="E11" s="9"/>
      <c r="F11" s="9"/>
      <c r="G11" s="10"/>
    </row>
    <row r="12" spans="2:8" ht="13.5">
      <c r="B12" s="11">
        <v>10</v>
      </c>
      <c r="C12" s="12" t="s">
        <v>11</v>
      </c>
      <c r="D12" s="13">
        <v>505086.07</v>
      </c>
      <c r="E12" s="13">
        <f>E15+E13+E14</f>
        <v>288786.03000000003</v>
      </c>
      <c r="F12" s="13">
        <f>F15+F13+F14</f>
        <v>140904.72999999998</v>
      </c>
      <c r="G12" s="14">
        <f t="shared" ref="G12:G45" si="0">D12+E12-F12</f>
        <v>652967.37000000011</v>
      </c>
    </row>
    <row r="13" spans="2:8" ht="13.5">
      <c r="B13" s="15">
        <v>1001</v>
      </c>
      <c r="C13" s="16" t="s">
        <v>12</v>
      </c>
      <c r="D13" s="17">
        <v>0</v>
      </c>
      <c r="E13" s="17"/>
      <c r="F13" s="17">
        <v>0</v>
      </c>
      <c r="G13" s="18">
        <f t="shared" si="0"/>
        <v>0</v>
      </c>
    </row>
    <row r="14" spans="2:8" ht="13.5">
      <c r="B14" s="15">
        <v>1002</v>
      </c>
      <c r="C14" s="16" t="s">
        <v>13</v>
      </c>
      <c r="D14" s="17">
        <v>0</v>
      </c>
      <c r="E14" s="17"/>
      <c r="F14" s="17"/>
      <c r="G14" s="18">
        <f t="shared" si="0"/>
        <v>0</v>
      </c>
    </row>
    <row r="15" spans="2:8" ht="13.5">
      <c r="B15" s="15">
        <v>1004</v>
      </c>
      <c r="C15" s="16" t="s">
        <v>14</v>
      </c>
      <c r="D15" s="17">
        <v>505086.07</v>
      </c>
      <c r="E15" s="17">
        <f>287226.4+290.43+1269.2</f>
        <v>288786.03000000003</v>
      </c>
      <c r="F15" s="17">
        <f>134470.58+6372.55+61.6</f>
        <v>140904.72999999998</v>
      </c>
      <c r="G15" s="18">
        <f t="shared" si="0"/>
        <v>652967.37000000011</v>
      </c>
    </row>
    <row r="16" spans="2:8" ht="13.5">
      <c r="B16" s="11">
        <v>15</v>
      </c>
      <c r="C16" s="12" t="s">
        <v>15</v>
      </c>
      <c r="D16" s="13">
        <v>2461295.4500000002</v>
      </c>
      <c r="E16" s="13">
        <f>E17</f>
        <v>10261.879999999999</v>
      </c>
      <c r="F16" s="13">
        <f>F17</f>
        <v>2493.54</v>
      </c>
      <c r="G16" s="14">
        <f t="shared" si="0"/>
        <v>2469063.79</v>
      </c>
    </row>
    <row r="17" spans="2:9" ht="13.5">
      <c r="B17" s="15">
        <v>1501</v>
      </c>
      <c r="C17" s="16" t="s">
        <v>16</v>
      </c>
      <c r="D17" s="17">
        <v>2461295.4500000002</v>
      </c>
      <c r="E17" s="17">
        <v>10261.879999999999</v>
      </c>
      <c r="F17" s="17">
        <v>2493.54</v>
      </c>
      <c r="G17" s="18">
        <f t="shared" si="0"/>
        <v>2469063.79</v>
      </c>
    </row>
    <row r="18" spans="2:9" ht="16.5" customHeight="1">
      <c r="B18" s="11">
        <v>2</v>
      </c>
      <c r="C18" s="12" t="s">
        <v>17</v>
      </c>
      <c r="D18" s="17"/>
      <c r="E18" s="17"/>
      <c r="F18" s="17"/>
      <c r="G18" s="18">
        <f t="shared" si="0"/>
        <v>0</v>
      </c>
    </row>
    <row r="19" spans="2:9" ht="20.25" customHeight="1">
      <c r="B19" s="19">
        <v>26</v>
      </c>
      <c r="C19" s="20" t="s">
        <v>18</v>
      </c>
      <c r="D19" s="13">
        <v>-35716.54</v>
      </c>
      <c r="E19" s="13">
        <f>E20</f>
        <v>134470.57999999999</v>
      </c>
      <c r="F19" s="13">
        <f>F20</f>
        <v>184861.63</v>
      </c>
      <c r="G19" s="14">
        <f t="shared" si="0"/>
        <v>-86107.590000000026</v>
      </c>
    </row>
    <row r="20" spans="2:9" ht="13.5" customHeight="1">
      <c r="B20" s="15">
        <v>2601</v>
      </c>
      <c r="C20" s="16" t="s">
        <v>19</v>
      </c>
      <c r="D20" s="17">
        <v>-35716.54</v>
      </c>
      <c r="E20" s="17">
        <v>134470.57999999999</v>
      </c>
      <c r="F20" s="17">
        <f>+E33</f>
        <v>184861.63</v>
      </c>
      <c r="G20" s="18">
        <f>D20+E20-F20</f>
        <v>-86107.590000000026</v>
      </c>
      <c r="H20" s="21"/>
    </row>
    <row r="21" spans="2:9" ht="20.25" customHeight="1">
      <c r="B21" s="19">
        <v>27</v>
      </c>
      <c r="C21" s="20" t="s">
        <v>20</v>
      </c>
      <c r="D21" s="13">
        <v>-6372.55</v>
      </c>
      <c r="E21" s="13">
        <f>E22</f>
        <v>6372.55</v>
      </c>
      <c r="F21" s="13">
        <f>F22</f>
        <v>3590.33</v>
      </c>
      <c r="G21" s="14">
        <f t="shared" si="0"/>
        <v>-3590.33</v>
      </c>
      <c r="H21" s="21"/>
    </row>
    <row r="22" spans="2:9" ht="13.5" customHeight="1">
      <c r="B22" s="15">
        <v>2701</v>
      </c>
      <c r="C22" s="16" t="s">
        <v>21</v>
      </c>
      <c r="D22" s="17">
        <v>-6372.55</v>
      </c>
      <c r="E22" s="17">
        <v>6372.55</v>
      </c>
      <c r="F22" s="17">
        <v>3590.33</v>
      </c>
      <c r="G22" s="18">
        <f t="shared" si="0"/>
        <v>-3590.33</v>
      </c>
      <c r="H22" s="21"/>
    </row>
    <row r="23" spans="2:9" ht="13.5">
      <c r="B23" s="11">
        <v>3</v>
      </c>
      <c r="C23" s="12" t="s">
        <v>22</v>
      </c>
      <c r="D23" s="17"/>
      <c r="E23" s="17"/>
      <c r="F23" s="17"/>
      <c r="G23" s="18">
        <f t="shared" si="0"/>
        <v>0</v>
      </c>
      <c r="H23" s="21" t="s">
        <v>23</v>
      </c>
    </row>
    <row r="24" spans="2:9" ht="13.5">
      <c r="B24" s="11">
        <v>37</v>
      </c>
      <c r="C24" s="12" t="s">
        <v>24</v>
      </c>
      <c r="D24" s="13">
        <v>-597258</v>
      </c>
      <c r="E24" s="13"/>
      <c r="F24" s="13">
        <f>F26</f>
        <v>0</v>
      </c>
      <c r="G24" s="14">
        <f>D24+E24-F24</f>
        <v>-597258</v>
      </c>
    </row>
    <row r="25" spans="2:9" ht="13.5">
      <c r="B25" s="15">
        <v>3701</v>
      </c>
      <c r="C25" s="16" t="s">
        <v>25</v>
      </c>
      <c r="D25" s="17"/>
      <c r="E25" s="17"/>
      <c r="F25" s="17"/>
      <c r="G25" s="18">
        <f t="shared" si="0"/>
        <v>0</v>
      </c>
      <c r="H25" s="21"/>
    </row>
    <row r="26" spans="2:9" ht="13.5">
      <c r="B26" s="15">
        <v>3702</v>
      </c>
      <c r="C26" s="22" t="s">
        <v>26</v>
      </c>
      <c r="D26" s="17">
        <v>-597258</v>
      </c>
      <c r="E26" s="17"/>
      <c r="F26" s="17">
        <v>0</v>
      </c>
      <c r="G26" s="18">
        <f t="shared" si="0"/>
        <v>-597258</v>
      </c>
      <c r="H26" s="21"/>
    </row>
    <row r="27" spans="2:9" ht="13.5">
      <c r="B27" s="15">
        <v>3703</v>
      </c>
      <c r="C27" s="16" t="s">
        <v>27</v>
      </c>
      <c r="D27" s="17"/>
      <c r="E27" s="17"/>
      <c r="F27" s="17"/>
      <c r="G27" s="18">
        <f t="shared" si="0"/>
        <v>0</v>
      </c>
    </row>
    <row r="28" spans="2:9" ht="13.5">
      <c r="B28" s="11">
        <v>38</v>
      </c>
      <c r="C28" s="12" t="s">
        <v>28</v>
      </c>
      <c r="D28" s="13">
        <v>-2099380</v>
      </c>
      <c r="E28" s="13"/>
      <c r="F28" s="13"/>
      <c r="G28" s="14">
        <f>D28+E28-F28</f>
        <v>-2099380</v>
      </c>
    </row>
    <row r="29" spans="2:9" ht="13.5">
      <c r="B29" s="23">
        <v>3801</v>
      </c>
      <c r="C29" s="22" t="s">
        <v>29</v>
      </c>
      <c r="D29" s="17">
        <v>-2099380</v>
      </c>
      <c r="E29" s="17"/>
      <c r="F29" s="17">
        <v>0</v>
      </c>
      <c r="G29" s="18">
        <f t="shared" si="0"/>
        <v>-2099380</v>
      </c>
    </row>
    <row r="30" spans="2:9" ht="13.5">
      <c r="B30" s="15">
        <v>3803</v>
      </c>
      <c r="C30" s="16" t="s">
        <v>30</v>
      </c>
      <c r="D30" s="17"/>
      <c r="E30" s="17"/>
      <c r="F30" s="17"/>
      <c r="G30" s="18">
        <f t="shared" si="0"/>
        <v>0</v>
      </c>
    </row>
    <row r="31" spans="2:9" ht="13.5">
      <c r="B31" s="11">
        <v>4</v>
      </c>
      <c r="C31" s="12" t="s">
        <v>31</v>
      </c>
      <c r="D31" s="17"/>
      <c r="E31" s="17"/>
      <c r="F31" s="17"/>
      <c r="G31" s="18">
        <f t="shared" si="0"/>
        <v>0</v>
      </c>
      <c r="H31" s="24"/>
    </row>
    <row r="32" spans="2:9" ht="13.5">
      <c r="B32" s="11">
        <v>42</v>
      </c>
      <c r="C32" s="12" t="s">
        <v>32</v>
      </c>
      <c r="D32" s="13">
        <v>284011.8</v>
      </c>
      <c r="E32" s="13">
        <f>E33</f>
        <v>184861.63</v>
      </c>
      <c r="F32" s="13">
        <f>F33</f>
        <v>0</v>
      </c>
      <c r="G32" s="14">
        <f t="shared" si="0"/>
        <v>468873.43</v>
      </c>
      <c r="H32" s="24"/>
      <c r="I32" s="24"/>
    </row>
    <row r="33" spans="1:8" ht="13.5">
      <c r="B33" s="15">
        <v>4201</v>
      </c>
      <c r="C33" s="16" t="s">
        <v>33</v>
      </c>
      <c r="D33" s="17">
        <v>284011.8</v>
      </c>
      <c r="E33" s="17">
        <v>184861.63</v>
      </c>
      <c r="F33" s="17">
        <v>0</v>
      </c>
      <c r="G33" s="18">
        <f t="shared" si="0"/>
        <v>468873.43</v>
      </c>
    </row>
    <row r="34" spans="1:8" ht="13.5">
      <c r="B34" s="11">
        <v>47</v>
      </c>
      <c r="C34" s="12" t="s">
        <v>34</v>
      </c>
      <c r="D34" s="13">
        <v>15313.56</v>
      </c>
      <c r="E34" s="13">
        <f>E35+E36</f>
        <v>6145.4699999999993</v>
      </c>
      <c r="F34" s="13">
        <f>F35+F36</f>
        <v>0</v>
      </c>
      <c r="G34" s="14">
        <f t="shared" si="0"/>
        <v>21459.03</v>
      </c>
    </row>
    <row r="35" spans="1:8" ht="13.5">
      <c r="B35" s="15">
        <v>4701</v>
      </c>
      <c r="C35" s="16" t="s">
        <v>35</v>
      </c>
      <c r="D35" s="17">
        <v>6372.55</v>
      </c>
      <c r="E35" s="17">
        <f>+F22</f>
        <v>3590.33</v>
      </c>
      <c r="F35" s="17">
        <v>0</v>
      </c>
      <c r="G35" s="18">
        <f t="shared" si="0"/>
        <v>9962.880000000001</v>
      </c>
    </row>
    <row r="36" spans="1:8" ht="13.5">
      <c r="B36" s="15">
        <v>4704</v>
      </c>
      <c r="C36" s="16" t="s">
        <v>36</v>
      </c>
      <c r="D36" s="17">
        <v>8941.01</v>
      </c>
      <c r="E36" s="17">
        <f>2493.54+61.6</f>
        <v>2555.14</v>
      </c>
      <c r="F36" s="17">
        <v>0</v>
      </c>
      <c r="G36" s="18">
        <f t="shared" si="0"/>
        <v>11496.15</v>
      </c>
    </row>
    <row r="37" spans="1:8" ht="13.5">
      <c r="B37" s="11">
        <v>5</v>
      </c>
      <c r="C37" s="12" t="s">
        <v>37</v>
      </c>
      <c r="D37" s="17"/>
      <c r="E37" s="17"/>
      <c r="F37" s="17"/>
      <c r="G37" s="18">
        <f>D37+E37-F37</f>
        <v>0</v>
      </c>
    </row>
    <row r="38" spans="1:8" ht="13.5">
      <c r="B38" s="11">
        <v>50</v>
      </c>
      <c r="C38" s="12" t="s">
        <v>38</v>
      </c>
      <c r="D38" s="13">
        <v>-507804</v>
      </c>
      <c r="E38" s="13"/>
      <c r="F38" s="13">
        <f>+F39+F40</f>
        <v>288495.60000000003</v>
      </c>
      <c r="G38" s="14">
        <f>D38+E38-F38</f>
        <v>-796299.60000000009</v>
      </c>
    </row>
    <row r="39" spans="1:8" ht="13.5">
      <c r="B39" s="15">
        <v>5005</v>
      </c>
      <c r="C39" s="16" t="s">
        <v>39</v>
      </c>
      <c r="D39" s="17">
        <v>-507804</v>
      </c>
      <c r="E39" s="17"/>
      <c r="F39" s="17">
        <f>287226.4</f>
        <v>287226.40000000002</v>
      </c>
      <c r="G39" s="18">
        <f t="shared" si="0"/>
        <v>-795030.4</v>
      </c>
      <c r="H39" s="21"/>
    </row>
    <row r="40" spans="1:8" ht="13.5">
      <c r="B40" s="15">
        <v>5006</v>
      </c>
      <c r="C40" s="16" t="s">
        <v>40</v>
      </c>
      <c r="D40" s="17">
        <v>0</v>
      </c>
      <c r="E40" s="17"/>
      <c r="F40" s="17">
        <v>1269.2</v>
      </c>
      <c r="G40" s="18">
        <f t="shared" si="0"/>
        <v>-1269.2</v>
      </c>
      <c r="H40" s="25"/>
    </row>
    <row r="41" spans="1:8" ht="13.5">
      <c r="B41" s="11">
        <v>57</v>
      </c>
      <c r="C41" s="12" t="s">
        <v>41</v>
      </c>
      <c r="D41" s="13">
        <v>-19175.79</v>
      </c>
      <c r="E41" s="17"/>
      <c r="F41" s="13">
        <f>F42</f>
        <v>10552.31</v>
      </c>
      <c r="G41" s="18">
        <f t="shared" si="0"/>
        <v>-29728.1</v>
      </c>
    </row>
    <row r="42" spans="1:8" ht="13.5">
      <c r="B42" s="15">
        <v>5705</v>
      </c>
      <c r="C42" s="16" t="s">
        <v>42</v>
      </c>
      <c r="D42" s="17">
        <v>-19175.79</v>
      </c>
      <c r="E42" s="17"/>
      <c r="F42" s="17">
        <f>10261.88+290.43</f>
        <v>10552.31</v>
      </c>
      <c r="G42" s="18">
        <f t="shared" si="0"/>
        <v>-29728.1</v>
      </c>
    </row>
    <row r="43" spans="1:8" ht="13.5">
      <c r="B43" s="11">
        <v>6</v>
      </c>
      <c r="C43" s="12" t="s">
        <v>43</v>
      </c>
      <c r="D43" s="17"/>
      <c r="E43" s="17"/>
      <c r="F43" s="17" t="s">
        <v>44</v>
      </c>
      <c r="G43" s="18"/>
    </row>
    <row r="44" spans="1:8" ht="13.5">
      <c r="B44" s="11">
        <v>60</v>
      </c>
      <c r="C44" s="12" t="s">
        <v>45</v>
      </c>
      <c r="D44" s="26"/>
      <c r="E44" s="26"/>
      <c r="F44" s="26"/>
      <c r="G44" s="18">
        <f t="shared" si="0"/>
        <v>0</v>
      </c>
    </row>
    <row r="45" spans="1:8" ht="14.25" thickBot="1">
      <c r="B45" s="27">
        <v>6001</v>
      </c>
      <c r="C45" s="28" t="s">
        <v>46</v>
      </c>
      <c r="D45" s="29"/>
      <c r="E45" s="29"/>
      <c r="F45" s="29"/>
      <c r="G45" s="18">
        <f t="shared" si="0"/>
        <v>0</v>
      </c>
    </row>
    <row r="46" spans="1:8" s="25" customFormat="1" ht="14.25" customHeight="1" thickBot="1">
      <c r="A46"/>
      <c r="B46" s="30">
        <v>68</v>
      </c>
      <c r="C46" s="31" t="s">
        <v>30</v>
      </c>
      <c r="D46" s="32"/>
      <c r="E46" s="32"/>
      <c r="F46" s="32"/>
      <c r="G46" s="32"/>
    </row>
    <row r="47" spans="1:8" ht="15.75" customHeight="1" thickTop="1" thickBot="1">
      <c r="B47" s="33">
        <v>6801</v>
      </c>
      <c r="C47" s="34" t="s">
        <v>47</v>
      </c>
      <c r="D47" s="35"/>
      <c r="E47" s="35"/>
      <c r="F47" s="35"/>
      <c r="G47" s="35"/>
    </row>
    <row r="48" spans="1:8" ht="13.5">
      <c r="B48" s="36"/>
      <c r="C48" s="37"/>
      <c r="D48" s="38"/>
      <c r="E48" s="93">
        <f>SUM(E11:E47)</f>
        <v>1261796.2799999998</v>
      </c>
      <c r="F48" s="93">
        <f>SUM(F11:F47)</f>
        <v>1261796.28</v>
      </c>
      <c r="G48" s="38"/>
    </row>
    <row r="49" spans="2:7" ht="13.5">
      <c r="B49" s="36"/>
      <c r="C49" s="37"/>
      <c r="D49" s="38"/>
      <c r="E49" s="38"/>
      <c r="F49" s="118"/>
      <c r="G49" s="38"/>
    </row>
    <row r="50" spans="2:7" ht="13.5">
      <c r="B50" s="36"/>
      <c r="C50" s="37"/>
      <c r="D50" s="38"/>
      <c r="E50" s="38"/>
      <c r="F50" s="38"/>
      <c r="G50" s="38"/>
    </row>
    <row r="53" spans="2:7">
      <c r="F53" s="110"/>
    </row>
  </sheetData>
  <mergeCells count="7">
    <mergeCell ref="B1:G1"/>
    <mergeCell ref="B4:G4"/>
    <mergeCell ref="B5:G5"/>
    <mergeCell ref="B6:G6"/>
    <mergeCell ref="B9:B10"/>
    <mergeCell ref="C9:C10"/>
    <mergeCell ref="E9:F9"/>
  </mergeCells>
  <pageMargins left="0" right="0" top="0" bottom="0" header="0.23622047244094491" footer="0.51181102362204722"/>
  <pageSetup paperSize="9" scale="85" orientation="portrait" r:id="rId1"/>
  <colBreaks count="1" manualBreakCount="1">
    <brk id="7" max="1048575" man="1"/>
  </colBreaks>
  <ignoredErrors>
    <ignoredError sqref="F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6"/>
  <sheetViews>
    <sheetView zoomScale="118" zoomScaleNormal="118" workbookViewId="0">
      <selection activeCell="F26" sqref="F26:G26"/>
    </sheetView>
  </sheetViews>
  <sheetFormatPr baseColWidth="10" defaultRowHeight="12.75"/>
  <cols>
    <col min="1" max="1" width="7.5703125" customWidth="1"/>
    <col min="2" max="2" width="32.140625" customWidth="1"/>
    <col min="4" max="4" width="12.7109375" customWidth="1"/>
    <col min="5" max="5" width="12.5703125" customWidth="1"/>
    <col min="6" max="6" width="28.28515625" customWidth="1"/>
    <col min="8" max="8" width="13.7109375" customWidth="1"/>
    <col min="9" max="9" width="12.5703125" customWidth="1"/>
  </cols>
  <sheetData>
    <row r="1" spans="2:9" ht="13.5">
      <c r="B1" s="225" t="s">
        <v>166</v>
      </c>
      <c r="C1" s="225"/>
      <c r="D1" s="225"/>
      <c r="E1" s="225"/>
      <c r="F1" s="225"/>
      <c r="G1" s="225"/>
      <c r="H1" s="225"/>
      <c r="I1" s="225"/>
    </row>
    <row r="2" spans="2:9" ht="13.5">
      <c r="B2" s="224"/>
      <c r="C2" s="224"/>
      <c r="D2" s="224"/>
      <c r="E2" s="224"/>
      <c r="F2" s="224"/>
      <c r="G2" s="224"/>
      <c r="H2" s="224"/>
      <c r="I2" s="224"/>
    </row>
    <row r="3" spans="2:9">
      <c r="B3" s="145" t="s">
        <v>1</v>
      </c>
      <c r="C3" s="145"/>
      <c r="D3" s="145"/>
      <c r="E3" s="145"/>
      <c r="F3" s="145"/>
      <c r="G3" s="145"/>
      <c r="H3" s="145"/>
      <c r="I3" s="145"/>
    </row>
    <row r="4" spans="2:9">
      <c r="B4" s="145" t="s">
        <v>165</v>
      </c>
      <c r="C4" s="145"/>
      <c r="D4" s="145"/>
      <c r="E4" s="145"/>
      <c r="F4" s="145"/>
      <c r="G4" s="145"/>
      <c r="H4" s="145"/>
      <c r="I4" s="145"/>
    </row>
    <row r="5" spans="2:9">
      <c r="B5" s="43"/>
      <c r="I5">
        <v>2018</v>
      </c>
    </row>
    <row r="6" spans="2:9" ht="13.5" thickBot="1">
      <c r="B6" s="43"/>
    </row>
    <row r="7" spans="2:9" ht="13.5">
      <c r="B7" s="223" t="s">
        <v>10</v>
      </c>
      <c r="C7" s="222"/>
      <c r="D7" s="46" t="s">
        <v>49</v>
      </c>
      <c r="E7" s="135" t="s">
        <v>50</v>
      </c>
      <c r="F7" s="223" t="s">
        <v>51</v>
      </c>
      <c r="G7" s="222"/>
      <c r="H7" s="134" t="s">
        <v>49</v>
      </c>
      <c r="I7" s="46" t="s">
        <v>50</v>
      </c>
    </row>
    <row r="8" spans="2:9" ht="14.25" thickBot="1">
      <c r="B8" s="221"/>
      <c r="C8" s="220"/>
      <c r="D8" s="49" t="s">
        <v>7</v>
      </c>
      <c r="E8" s="50" t="s">
        <v>7</v>
      </c>
      <c r="F8" s="221"/>
      <c r="G8" s="220"/>
      <c r="H8" s="49" t="s">
        <v>7</v>
      </c>
      <c r="I8" s="50" t="s">
        <v>7</v>
      </c>
    </row>
    <row r="9" spans="2:9" ht="13.5">
      <c r="B9" s="218" t="s">
        <v>52</v>
      </c>
      <c r="C9" s="219"/>
      <c r="D9" s="81">
        <f>'FORMATO "B-C" AFOCAT'!G11</f>
        <v>256.06999999994878</v>
      </c>
      <c r="E9" s="80">
        <v>6857</v>
      </c>
      <c r="F9" s="218"/>
      <c r="G9" s="217"/>
      <c r="H9" s="81"/>
      <c r="I9" s="216"/>
    </row>
    <row r="10" spans="2:9" ht="13.5">
      <c r="B10" s="192"/>
      <c r="C10" s="193"/>
      <c r="D10" s="190"/>
      <c r="E10" s="196"/>
      <c r="F10" s="192" t="s">
        <v>164</v>
      </c>
      <c r="G10" s="191"/>
      <c r="H10" s="190">
        <f>-'FORMATO "B-C" AFOCAT'!G27</f>
        <v>4379.7699999999895</v>
      </c>
      <c r="I10" s="190">
        <v>7142</v>
      </c>
    </row>
    <row r="11" spans="2:9" ht="13.5">
      <c r="B11" s="192" t="s">
        <v>163</v>
      </c>
      <c r="C11" s="193"/>
      <c r="D11" s="190">
        <f>'FORMATO "B-C" AFOCAT'!G17</f>
        <v>58168</v>
      </c>
      <c r="E11" s="190">
        <v>118781</v>
      </c>
      <c r="F11" s="192" t="s">
        <v>162</v>
      </c>
      <c r="G11" s="191"/>
      <c r="H11" s="190">
        <f>-'FORMATO "B-C" AFOCAT'!G32</f>
        <v>-5131.7700000000186</v>
      </c>
      <c r="I11" s="190">
        <v>73425</v>
      </c>
    </row>
    <row r="12" spans="2:9" ht="13.5">
      <c r="B12" s="205"/>
      <c r="C12" s="204"/>
      <c r="D12" s="190"/>
      <c r="E12" s="203"/>
      <c r="F12" s="192" t="s">
        <v>161</v>
      </c>
      <c r="G12" s="191"/>
      <c r="H12" s="190">
        <f>-'FORMATO "B-C" AFOCAT'!G36</f>
        <v>3670</v>
      </c>
      <c r="I12" s="190">
        <v>3191</v>
      </c>
    </row>
    <row r="13" spans="2:9" ht="13.5">
      <c r="B13" s="205"/>
      <c r="C13" s="204"/>
      <c r="D13" s="190"/>
      <c r="E13" s="203"/>
      <c r="F13" s="192" t="s">
        <v>160</v>
      </c>
      <c r="G13" s="191"/>
      <c r="H13" s="190">
        <f>-'FORMATO "B-C" AFOCAT'!G39</f>
        <v>1224.9499999999971</v>
      </c>
      <c r="I13" s="190">
        <v>45356</v>
      </c>
    </row>
    <row r="14" spans="2:9" ht="13.5">
      <c r="B14" s="205"/>
      <c r="C14" s="204"/>
      <c r="D14" s="190"/>
      <c r="E14" s="203"/>
      <c r="F14" s="192"/>
      <c r="G14" s="191"/>
      <c r="H14" s="190"/>
      <c r="I14" s="203"/>
    </row>
    <row r="15" spans="2:9" ht="13.5">
      <c r="B15" s="192" t="s">
        <v>159</v>
      </c>
      <c r="C15" s="193"/>
      <c r="D15" s="190">
        <f>'FORMATO "B-C" AFOCAT'!G20</f>
        <v>19549</v>
      </c>
      <c r="E15" s="213">
        <v>27341</v>
      </c>
      <c r="F15" s="192"/>
      <c r="G15" s="191"/>
      <c r="H15" s="190"/>
      <c r="I15" s="194"/>
    </row>
    <row r="16" spans="2:9" ht="14.25" thickBot="1">
      <c r="B16" s="192" t="s">
        <v>158</v>
      </c>
      <c r="C16" s="193"/>
      <c r="D16" s="190">
        <f>'FORMATO "B-C" AFOCAT'!G24</f>
        <v>9000</v>
      </c>
      <c r="E16" s="213">
        <v>7379</v>
      </c>
      <c r="F16" s="192"/>
      <c r="G16" s="191"/>
      <c r="H16" s="190"/>
      <c r="I16" s="194"/>
    </row>
    <row r="17" spans="2:9" ht="13.5">
      <c r="B17" s="192"/>
      <c r="C17" s="193"/>
      <c r="D17" s="190"/>
      <c r="E17" s="196"/>
      <c r="F17" s="199" t="s">
        <v>56</v>
      </c>
      <c r="G17" s="200"/>
      <c r="H17" s="215">
        <f>SUM(H10:H16)</f>
        <v>4142.949999999968</v>
      </c>
      <c r="I17" s="214">
        <f>SUM(I10:I16)</f>
        <v>129114</v>
      </c>
    </row>
    <row r="18" spans="2:9" ht="13.5">
      <c r="B18" s="192"/>
      <c r="C18" s="193"/>
      <c r="D18" s="190"/>
      <c r="E18" s="196"/>
      <c r="F18" s="192"/>
      <c r="G18" s="193"/>
      <c r="H18" s="190"/>
      <c r="I18" s="196"/>
    </row>
    <row r="19" spans="2:9" ht="13.5">
      <c r="B19" s="192"/>
      <c r="C19" s="193"/>
      <c r="D19" s="190"/>
      <c r="E19" s="196"/>
      <c r="F19" s="192"/>
      <c r="G19" s="193"/>
      <c r="H19" s="190"/>
      <c r="I19" s="196"/>
    </row>
    <row r="20" spans="2:9" ht="13.5">
      <c r="B20" s="205"/>
      <c r="C20" s="204"/>
      <c r="D20" s="190"/>
      <c r="E20" s="203"/>
      <c r="F20" s="208" t="s">
        <v>57</v>
      </c>
      <c r="G20" s="207"/>
      <c r="H20" s="190">
        <f>H21</f>
        <v>17758</v>
      </c>
      <c r="I20" s="213">
        <v>17758</v>
      </c>
    </row>
    <row r="21" spans="2:9" ht="13.5">
      <c r="B21" s="205"/>
      <c r="C21" s="204"/>
      <c r="D21" s="202"/>
      <c r="E21" s="203"/>
      <c r="F21" s="208" t="s">
        <v>157</v>
      </c>
      <c r="G21" s="207"/>
      <c r="H21" s="190">
        <f>-'FORMATO "B-C" AFOCAT'!G44</f>
        <v>17758</v>
      </c>
      <c r="I21" s="213">
        <v>17758</v>
      </c>
    </row>
    <row r="22" spans="2:9" ht="13.5">
      <c r="B22" s="205"/>
      <c r="C22" s="204"/>
      <c r="D22" s="212"/>
      <c r="E22" s="203"/>
      <c r="F22" s="208"/>
      <c r="G22" s="207"/>
      <c r="H22" s="190"/>
      <c r="I22" s="204"/>
    </row>
    <row r="23" spans="2:9" ht="13.5">
      <c r="B23" s="205"/>
      <c r="C23" s="204"/>
      <c r="D23" s="190"/>
      <c r="E23" s="203"/>
      <c r="F23" s="208"/>
      <c r="G23" s="207"/>
      <c r="H23" s="190"/>
      <c r="I23" s="204"/>
    </row>
    <row r="24" spans="2:9" ht="13.5">
      <c r="B24" s="205"/>
      <c r="C24" s="204"/>
      <c r="D24" s="190"/>
      <c r="E24" s="203"/>
      <c r="F24" s="208" t="s">
        <v>156</v>
      </c>
      <c r="G24" s="207"/>
      <c r="H24" s="190">
        <f>-'FORMATO "B-C" AFOCAT'!G45</f>
        <v>3847</v>
      </c>
      <c r="I24" s="190">
        <v>13486</v>
      </c>
    </row>
    <row r="25" spans="2:9" ht="13.5">
      <c r="B25" s="211"/>
      <c r="C25" s="210"/>
      <c r="D25" s="190"/>
      <c r="E25" s="209"/>
      <c r="F25" s="208" t="s">
        <v>155</v>
      </c>
      <c r="G25" s="207"/>
      <c r="H25" s="190"/>
      <c r="I25" s="190"/>
    </row>
    <row r="26" spans="2:9" ht="13.5">
      <c r="B26" s="211"/>
      <c r="C26" s="210"/>
      <c r="D26" s="190"/>
      <c r="E26" s="209"/>
      <c r="F26" s="208" t="s">
        <v>154</v>
      </c>
      <c r="G26" s="207"/>
      <c r="H26" s="190"/>
      <c r="I26" s="190">
        <v>-3205</v>
      </c>
    </row>
    <row r="27" spans="2:9" ht="13.5">
      <c r="B27" s="192"/>
      <c r="C27" s="193"/>
      <c r="D27" s="190"/>
      <c r="E27" s="196"/>
      <c r="F27" s="208" t="s">
        <v>63</v>
      </c>
      <c r="G27" s="207"/>
      <c r="H27" s="190">
        <f>'FORMATO "B" AFOCAT'!D18</f>
        <v>61225.119999999995</v>
      </c>
      <c r="I27" s="190">
        <v>16691</v>
      </c>
    </row>
    <row r="28" spans="2:9" ht="14.25" thickBot="1">
      <c r="B28" s="205"/>
      <c r="C28" s="204"/>
      <c r="D28" s="190"/>
      <c r="E28" s="203"/>
      <c r="F28" s="199"/>
      <c r="G28" s="200"/>
      <c r="H28" s="188"/>
      <c r="I28" s="206"/>
    </row>
    <row r="29" spans="2:9" ht="13.5">
      <c r="B29" s="205"/>
      <c r="C29" s="204"/>
      <c r="D29" s="190"/>
      <c r="E29" s="203"/>
      <c r="F29" s="199" t="s">
        <v>64</v>
      </c>
      <c r="G29" s="198"/>
      <c r="H29" s="202">
        <f>H20+H24+H27</f>
        <v>82830.12</v>
      </c>
      <c r="I29" s="202">
        <f>I20+I24</f>
        <v>31244</v>
      </c>
    </row>
    <row r="30" spans="2:9" ht="14.25" thickBot="1">
      <c r="B30" s="192"/>
      <c r="C30" s="193"/>
      <c r="D30" s="188"/>
      <c r="E30" s="132"/>
      <c r="F30" s="192"/>
      <c r="G30" s="191"/>
      <c r="H30" s="188"/>
      <c r="I30" s="201"/>
    </row>
    <row r="31" spans="2:9" ht="14.25" thickBot="1">
      <c r="B31" s="199" t="s">
        <v>65</v>
      </c>
      <c r="C31" s="200"/>
      <c r="D31" s="197">
        <f>D9+D11+D15+D16</f>
        <v>86973.069999999949</v>
      </c>
      <c r="E31" s="197">
        <f>E9+E11+E15+E16</f>
        <v>160358</v>
      </c>
      <c r="F31" s="199" t="s">
        <v>66</v>
      </c>
      <c r="G31" s="198"/>
      <c r="H31" s="197">
        <f>+H17+H29</f>
        <v>86973.069999999963</v>
      </c>
      <c r="I31" s="197">
        <f>+I17+I29</f>
        <v>160358</v>
      </c>
    </row>
    <row r="32" spans="2:9" ht="14.25" thickTop="1">
      <c r="B32" s="192"/>
      <c r="C32" s="193"/>
      <c r="D32" s="190"/>
      <c r="E32" s="196"/>
      <c r="F32" s="192"/>
      <c r="G32" s="191"/>
      <c r="H32" s="195"/>
      <c r="I32" s="194"/>
    </row>
    <row r="33" spans="2:9" ht="13.5">
      <c r="B33" s="192" t="s">
        <v>153</v>
      </c>
      <c r="C33" s="193"/>
      <c r="D33" s="190">
        <v>138515</v>
      </c>
      <c r="E33" s="190">
        <v>247710</v>
      </c>
      <c r="F33" s="192" t="s">
        <v>152</v>
      </c>
      <c r="G33" s="191"/>
      <c r="H33" s="190">
        <v>138515</v>
      </c>
      <c r="I33" s="190">
        <v>247710</v>
      </c>
    </row>
    <row r="34" spans="2:9" ht="14.25" thickBot="1">
      <c r="B34" s="168"/>
      <c r="C34" s="189"/>
      <c r="D34" s="188"/>
      <c r="E34" s="187"/>
      <c r="F34" s="168"/>
      <c r="G34" s="169"/>
      <c r="H34" s="186"/>
      <c r="I34" s="185"/>
    </row>
    <row r="35" spans="2:9">
      <c r="B35" s="71"/>
      <c r="C35" s="170"/>
      <c r="D35" s="184"/>
      <c r="E35" s="170"/>
      <c r="F35" s="170"/>
      <c r="G35" s="72"/>
      <c r="H35" s="72"/>
      <c r="I35" s="72"/>
    </row>
    <row r="36" spans="2:9">
      <c r="B36" s="71"/>
      <c r="C36" s="183"/>
      <c r="D36" s="183"/>
      <c r="E36" s="183"/>
      <c r="F36" s="183"/>
      <c r="G36" s="182"/>
      <c r="H36" s="182"/>
      <c r="I36" s="182"/>
    </row>
  </sheetData>
  <mergeCells count="47">
    <mergeCell ref="B34:C34"/>
    <mergeCell ref="F34:G34"/>
    <mergeCell ref="C35:F35"/>
    <mergeCell ref="B31:C31"/>
    <mergeCell ref="F31:G31"/>
    <mergeCell ref="B32:C32"/>
    <mergeCell ref="F32:G32"/>
    <mergeCell ref="B33:C33"/>
    <mergeCell ref="F33:G33"/>
    <mergeCell ref="B27:C27"/>
    <mergeCell ref="F27:G27"/>
    <mergeCell ref="F28:G28"/>
    <mergeCell ref="F29:G29"/>
    <mergeCell ref="B30:C30"/>
    <mergeCell ref="F30:G30"/>
    <mergeCell ref="F22:G22"/>
    <mergeCell ref="F23:G23"/>
    <mergeCell ref="F24:G24"/>
    <mergeCell ref="E25:E26"/>
    <mergeCell ref="F25:G25"/>
    <mergeCell ref="F26:G26"/>
    <mergeCell ref="F17:G17"/>
    <mergeCell ref="B18:C18"/>
    <mergeCell ref="F18:G18"/>
    <mergeCell ref="B19:C19"/>
    <mergeCell ref="F19:G19"/>
    <mergeCell ref="F20:G20"/>
    <mergeCell ref="B11:C11"/>
    <mergeCell ref="F11:G11"/>
    <mergeCell ref="F12:G12"/>
    <mergeCell ref="F21:G21"/>
    <mergeCell ref="F14:G14"/>
    <mergeCell ref="B15:C15"/>
    <mergeCell ref="F15:G15"/>
    <mergeCell ref="B16:C16"/>
    <mergeCell ref="F16:G16"/>
    <mergeCell ref="B17:C17"/>
    <mergeCell ref="F13:G13"/>
    <mergeCell ref="B1:I1"/>
    <mergeCell ref="B3:I3"/>
    <mergeCell ref="B4:I4"/>
    <mergeCell ref="B7:C8"/>
    <mergeCell ref="F7:G8"/>
    <mergeCell ref="B9:C9"/>
    <mergeCell ref="F9:G9"/>
    <mergeCell ref="B10:C10"/>
    <mergeCell ref="F10:G10"/>
  </mergeCells>
  <pageMargins left="0.70866141732283472" right="0.70866141732283472" top="0.3937007874015748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topLeftCell="A19" zoomScale="96" zoomScaleNormal="96" workbookViewId="0">
      <selection activeCell="J20" sqref="J20"/>
    </sheetView>
  </sheetViews>
  <sheetFormatPr baseColWidth="10" defaultRowHeight="12.75"/>
  <cols>
    <col min="1" max="1" width="6.140625" customWidth="1"/>
    <col min="2" max="2" width="3" customWidth="1"/>
    <col min="3" max="3" width="38.140625" customWidth="1"/>
    <col min="4" max="5" width="17.140625" customWidth="1"/>
  </cols>
  <sheetData>
    <row r="1" spans="2:5">
      <c r="E1" s="42" t="s">
        <v>172</v>
      </c>
    </row>
    <row r="2" spans="2:5" ht="13.5" customHeight="1">
      <c r="B2" s="41"/>
    </row>
    <row r="3" spans="2:5" ht="13.5" customHeight="1">
      <c r="B3" s="41"/>
      <c r="C3" s="138" t="s">
        <v>1</v>
      </c>
      <c r="D3" s="138"/>
      <c r="E3" s="138"/>
    </row>
    <row r="4" spans="2:5" ht="13.5" customHeight="1">
      <c r="B4" s="41"/>
      <c r="C4" s="145" t="s">
        <v>171</v>
      </c>
      <c r="D4" s="145"/>
      <c r="E4" s="145"/>
    </row>
    <row r="5" spans="2:5" ht="13.5" customHeight="1">
      <c r="B5" s="41"/>
      <c r="C5" s="133"/>
      <c r="D5" s="133"/>
      <c r="E5" s="133"/>
    </row>
    <row r="6" spans="2:5" ht="13.5" customHeight="1" thickBot="1">
      <c r="B6" s="41"/>
    </row>
    <row r="7" spans="2:5" ht="13.5" customHeight="1">
      <c r="C7" s="74" t="s">
        <v>3</v>
      </c>
      <c r="D7" s="75" t="s">
        <v>49</v>
      </c>
      <c r="E7" s="75" t="s">
        <v>68</v>
      </c>
    </row>
    <row r="8" spans="2:5" ht="13.5" customHeight="1" thickBot="1">
      <c r="C8" s="76"/>
      <c r="D8" s="136" t="s">
        <v>7</v>
      </c>
      <c r="E8" s="136" t="s">
        <v>7</v>
      </c>
    </row>
    <row r="9" spans="2:5" ht="13.5" customHeight="1">
      <c r="C9" s="228"/>
      <c r="D9" s="81"/>
      <c r="E9" s="196"/>
    </row>
    <row r="10" spans="2:5" ht="13.5" customHeight="1">
      <c r="C10" s="226" t="s">
        <v>170</v>
      </c>
      <c r="D10" s="190">
        <f>-'FORMATO "B-C" AFOCAT'!G58</f>
        <v>201037.6</v>
      </c>
      <c r="E10" s="190">
        <v>333252</v>
      </c>
    </row>
    <row r="11" spans="2:5" ht="13.5" customHeight="1">
      <c r="C11" s="226"/>
      <c r="D11" s="229"/>
      <c r="E11" s="196"/>
    </row>
    <row r="12" spans="2:5" ht="13.5" customHeight="1">
      <c r="C12" s="226" t="s">
        <v>169</v>
      </c>
      <c r="D12" s="190">
        <f>(-'FORMATO "B-C" AFOCAT'!G59)-('FORMATO "B-C" AFOCAT'!G49)</f>
        <v>-139812.48000000001</v>
      </c>
      <c r="E12" s="190">
        <v>-316561</v>
      </c>
    </row>
    <row r="13" spans="2:5" ht="13.5" customHeight="1">
      <c r="C13" s="228"/>
      <c r="D13" s="190"/>
      <c r="E13" s="196"/>
    </row>
    <row r="14" spans="2:5" ht="13.5" customHeight="1">
      <c r="C14" s="228" t="s">
        <v>168</v>
      </c>
      <c r="D14" s="202">
        <f>D10+D12</f>
        <v>61225.119999999995</v>
      </c>
      <c r="E14" s="202">
        <f>E10+E12</f>
        <v>16691</v>
      </c>
    </row>
    <row r="15" spans="2:5" ht="13.5" customHeight="1">
      <c r="C15" s="226"/>
      <c r="D15" s="190"/>
      <c r="E15" s="196"/>
    </row>
    <row r="16" spans="2:5" ht="13.5" customHeight="1">
      <c r="C16" s="226"/>
      <c r="D16" s="190"/>
      <c r="E16" s="196"/>
    </row>
    <row r="17" spans="2:5" ht="13.5" customHeight="1" thickBot="1">
      <c r="C17" s="226"/>
      <c r="D17" s="188"/>
      <c r="E17" s="196"/>
    </row>
    <row r="18" spans="2:5" ht="13.5" customHeight="1" thickBot="1">
      <c r="C18" s="228" t="s">
        <v>167</v>
      </c>
      <c r="D18" s="197">
        <f>D14</f>
        <v>61225.119999999995</v>
      </c>
      <c r="E18" s="227">
        <f>E14</f>
        <v>16691</v>
      </c>
    </row>
    <row r="19" spans="2:5" ht="13.5" customHeight="1" thickTop="1">
      <c r="C19" s="226"/>
      <c r="D19" s="190"/>
      <c r="E19" s="196"/>
    </row>
    <row r="20" spans="2:5" ht="13.5" customHeight="1" thickBot="1">
      <c r="C20" s="201"/>
      <c r="D20" s="188"/>
      <c r="E20" s="187"/>
    </row>
    <row r="21" spans="2:5" ht="13.5" customHeight="1">
      <c r="B21" s="73"/>
    </row>
    <row r="22" spans="2:5" ht="13.5" customHeight="1">
      <c r="B22" s="73"/>
    </row>
    <row r="23" spans="2:5" ht="13.5" customHeight="1">
      <c r="B23" s="73"/>
    </row>
  </sheetData>
  <mergeCells count="2">
    <mergeCell ref="C3:E3"/>
    <mergeCell ref="C4:E4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4" zoomScale="106" zoomScaleNormal="106" workbookViewId="0">
      <selection activeCell="B4" sqref="B4:I4"/>
    </sheetView>
  </sheetViews>
  <sheetFormatPr baseColWidth="10" defaultRowHeight="12.75"/>
  <cols>
    <col min="1" max="1" width="5.85546875" customWidth="1"/>
    <col min="2" max="2" width="27.42578125" customWidth="1"/>
    <col min="3" max="3" width="2.5703125" customWidth="1"/>
    <col min="4" max="5" width="14.5703125" customWidth="1"/>
    <col min="7" max="7" width="18.5703125" customWidth="1"/>
    <col min="8" max="8" width="16.7109375" customWidth="1"/>
    <col min="9" max="9" width="15.85546875" customWidth="1"/>
    <col min="11" max="11" width="15.140625" bestFit="1" customWidth="1"/>
  </cols>
  <sheetData>
    <row r="1" spans="1:10" ht="12.75" customHeight="1"/>
    <row r="2" spans="1:10" ht="12.75" customHeight="1">
      <c r="B2" s="41"/>
      <c r="H2" s="42" t="s">
        <v>48</v>
      </c>
    </row>
    <row r="3" spans="1:10" s="44" customFormat="1" ht="18" customHeight="1">
      <c r="A3"/>
      <c r="B3" s="43"/>
      <c r="C3"/>
      <c r="D3"/>
      <c r="E3"/>
      <c r="F3"/>
      <c r="G3"/>
      <c r="H3"/>
      <c r="I3"/>
      <c r="J3"/>
    </row>
    <row r="4" spans="1:10" s="44" customFormat="1" ht="18" customHeight="1">
      <c r="A4"/>
      <c r="B4" s="145" t="s">
        <v>1</v>
      </c>
      <c r="C4" s="145"/>
      <c r="D4" s="145"/>
      <c r="E4" s="145"/>
      <c r="F4" s="145"/>
      <c r="G4" s="145"/>
      <c r="H4" s="145"/>
      <c r="I4" s="145"/>
      <c r="J4"/>
    </row>
    <row r="5" spans="1:10" ht="13.5" customHeight="1">
      <c r="B5" s="145" t="s">
        <v>105</v>
      </c>
      <c r="C5" s="145"/>
      <c r="D5" s="145"/>
      <c r="E5" s="145"/>
      <c r="F5" s="145"/>
      <c r="G5" s="145"/>
      <c r="H5" s="145"/>
      <c r="I5" s="145"/>
    </row>
    <row r="6" spans="1:10" ht="13.5" customHeight="1">
      <c r="B6" s="45"/>
    </row>
    <row r="7" spans="1:10" ht="13.5" customHeight="1" thickBot="1">
      <c r="B7" s="43"/>
    </row>
    <row r="8" spans="1:10" ht="13.5" customHeight="1">
      <c r="B8" s="146" t="s">
        <v>10</v>
      </c>
      <c r="C8" s="147"/>
      <c r="D8" s="46" t="s">
        <v>49</v>
      </c>
      <c r="E8" s="47" t="s">
        <v>50</v>
      </c>
      <c r="F8" s="146" t="s">
        <v>51</v>
      </c>
      <c r="G8" s="147"/>
      <c r="H8" s="48" t="s">
        <v>49</v>
      </c>
      <c r="I8" s="46" t="s">
        <v>50</v>
      </c>
    </row>
    <row r="9" spans="1:10" ht="17.25" customHeight="1" thickBot="1">
      <c r="B9" s="148"/>
      <c r="C9" s="149"/>
      <c r="D9" s="49" t="s">
        <v>7</v>
      </c>
      <c r="E9" s="50" t="s">
        <v>7</v>
      </c>
      <c r="F9" s="148"/>
      <c r="G9" s="149"/>
      <c r="H9" s="49" t="s">
        <v>7</v>
      </c>
      <c r="I9" s="50" t="s">
        <v>7</v>
      </c>
    </row>
    <row r="10" spans="1:10" ht="17.25" customHeight="1">
      <c r="B10" s="150" t="s">
        <v>52</v>
      </c>
      <c r="C10" s="151"/>
      <c r="D10" s="51">
        <f>'B.C- FONDO '!G12</f>
        <v>652967.37000000011</v>
      </c>
      <c r="E10" s="52">
        <v>26161</v>
      </c>
      <c r="F10" s="152" t="s">
        <v>53</v>
      </c>
      <c r="G10" s="153"/>
      <c r="H10" s="51">
        <f>-'B.C- FONDO '!G19</f>
        <v>86107.590000000026</v>
      </c>
      <c r="I10" s="53">
        <v>42771</v>
      </c>
    </row>
    <row r="11" spans="1:10" ht="17.25" customHeight="1">
      <c r="B11" s="154" t="s">
        <v>54</v>
      </c>
      <c r="C11" s="155"/>
      <c r="D11" s="54">
        <f>'B.C- FONDO '!G16</f>
        <v>2469063.79</v>
      </c>
      <c r="E11" s="55">
        <v>1798730</v>
      </c>
      <c r="F11" s="156" t="s">
        <v>55</v>
      </c>
      <c r="G11" s="157"/>
      <c r="H11" s="56">
        <f>-'B.C- FONDO '!G21</f>
        <v>3590.33</v>
      </c>
      <c r="I11" s="57">
        <v>5641</v>
      </c>
    </row>
    <row r="12" spans="1:10" ht="17.25" customHeight="1">
      <c r="B12" s="154"/>
      <c r="C12" s="155"/>
      <c r="D12" s="54"/>
      <c r="E12" s="57"/>
      <c r="F12" s="158" t="s">
        <v>56</v>
      </c>
      <c r="G12" s="159"/>
      <c r="H12" s="58">
        <f>H10+H11</f>
        <v>89697.920000000027</v>
      </c>
      <c r="I12" s="58">
        <f>I10+I11</f>
        <v>48412</v>
      </c>
    </row>
    <row r="13" spans="1:10" ht="17.25" customHeight="1">
      <c r="B13" s="154"/>
      <c r="C13" s="155"/>
      <c r="D13" s="54"/>
      <c r="E13" s="57"/>
      <c r="F13" s="158"/>
      <c r="G13" s="159"/>
      <c r="H13" s="54"/>
      <c r="I13" s="57"/>
    </row>
    <row r="14" spans="1:10" ht="17.25" customHeight="1">
      <c r="B14" s="154"/>
      <c r="C14" s="155"/>
      <c r="D14" s="54"/>
      <c r="E14" s="57"/>
      <c r="F14" s="156"/>
      <c r="G14" s="157"/>
      <c r="H14" s="54"/>
      <c r="I14" s="57"/>
    </row>
    <row r="15" spans="1:10" ht="17.25" customHeight="1">
      <c r="B15" s="154"/>
      <c r="C15" s="155"/>
      <c r="D15" s="54"/>
      <c r="E15" s="57"/>
      <c r="F15" s="156" t="s">
        <v>57</v>
      </c>
      <c r="G15" s="157"/>
      <c r="H15" s="58">
        <f>H17</f>
        <v>597258</v>
      </c>
      <c r="I15" s="58">
        <f>I17</f>
        <v>597258</v>
      </c>
    </row>
    <row r="16" spans="1:10" ht="17.25" customHeight="1">
      <c r="B16" s="154"/>
      <c r="C16" s="155"/>
      <c r="D16" s="54"/>
      <c r="E16" s="57"/>
      <c r="F16" s="156" t="s">
        <v>58</v>
      </c>
      <c r="G16" s="157"/>
      <c r="H16" s="54"/>
      <c r="I16" s="57"/>
    </row>
    <row r="17" spans="2:11" ht="17.25" customHeight="1">
      <c r="B17" s="154"/>
      <c r="C17" s="155"/>
      <c r="D17" s="54"/>
      <c r="E17" s="57"/>
      <c r="F17" s="156" t="s">
        <v>59</v>
      </c>
      <c r="G17" s="157"/>
      <c r="H17" s="54">
        <f>-'B.C- FONDO '!G24</f>
        <v>597258</v>
      </c>
      <c r="I17" s="57">
        <v>597258</v>
      </c>
    </row>
    <row r="18" spans="2:11" ht="17.25" customHeight="1">
      <c r="B18" s="154"/>
      <c r="C18" s="155"/>
      <c r="D18" s="54"/>
      <c r="E18" s="57"/>
      <c r="F18" s="156" t="s">
        <v>60</v>
      </c>
      <c r="G18" s="157"/>
      <c r="H18" s="54"/>
      <c r="I18" s="57"/>
    </row>
    <row r="19" spans="2:11" ht="17.25" customHeight="1">
      <c r="B19" s="59"/>
      <c r="C19" s="60"/>
      <c r="D19" s="54"/>
      <c r="E19" s="57"/>
      <c r="F19" s="160" t="s">
        <v>61</v>
      </c>
      <c r="G19" s="161"/>
      <c r="H19" s="61">
        <f>H20+H21</f>
        <v>2435075.2400000002</v>
      </c>
      <c r="I19" s="58">
        <f>I20+I21</f>
        <v>1179221</v>
      </c>
    </row>
    <row r="20" spans="2:11" ht="17.25" customHeight="1">
      <c r="B20" s="154"/>
      <c r="C20" s="155"/>
      <c r="D20" s="54"/>
      <c r="E20" s="57"/>
      <c r="F20" s="156" t="s">
        <v>62</v>
      </c>
      <c r="G20" s="157"/>
      <c r="H20" s="54">
        <f>-'B.C- FONDO '!G28</f>
        <v>2099380</v>
      </c>
      <c r="I20" s="57">
        <v>762308</v>
      </c>
      <c r="K20" s="110"/>
    </row>
    <row r="21" spans="2:11" ht="17.25" customHeight="1">
      <c r="B21" s="154"/>
      <c r="C21" s="155"/>
      <c r="D21" s="54"/>
      <c r="E21" s="57"/>
      <c r="F21" s="156" t="s">
        <v>63</v>
      </c>
      <c r="G21" s="157"/>
      <c r="H21" s="62">
        <f>'FORMATO "B" - FONDO 2'!C21</f>
        <v>335695.24</v>
      </c>
      <c r="I21" s="62">
        <v>416913</v>
      </c>
    </row>
    <row r="22" spans="2:11" ht="17.25" customHeight="1" thickBot="1">
      <c r="B22" s="154"/>
      <c r="C22" s="155"/>
      <c r="D22" s="63"/>
      <c r="E22" s="63"/>
      <c r="F22" s="156" t="s">
        <v>64</v>
      </c>
      <c r="G22" s="157"/>
      <c r="H22" s="64">
        <f>H15+H19</f>
        <v>3032333.24</v>
      </c>
      <c r="I22" s="64">
        <f>I15+I19</f>
        <v>1776479</v>
      </c>
    </row>
    <row r="23" spans="2:11" ht="17.25" customHeight="1" thickBot="1">
      <c r="B23" s="164" t="s">
        <v>65</v>
      </c>
      <c r="C23" s="165"/>
      <c r="D23" s="65">
        <f>D10+D11</f>
        <v>3122031.16</v>
      </c>
      <c r="E23" s="65">
        <f>E10+E11</f>
        <v>1824891</v>
      </c>
      <c r="F23" s="158" t="s">
        <v>66</v>
      </c>
      <c r="G23" s="159"/>
      <c r="H23" s="66">
        <f>H12+H22</f>
        <v>3122031.16</v>
      </c>
      <c r="I23" s="67">
        <f>I12+I22</f>
        <v>1824891</v>
      </c>
    </row>
    <row r="24" spans="2:11" ht="15" thickTop="1" thickBot="1">
      <c r="B24" s="166"/>
      <c r="C24" s="167"/>
      <c r="D24" s="68"/>
      <c r="E24" s="69"/>
      <c r="F24" s="168"/>
      <c r="G24" s="169"/>
      <c r="H24" s="70"/>
      <c r="I24" s="69"/>
    </row>
    <row r="25" spans="2:11" ht="13.5" customHeight="1">
      <c r="B25" s="71"/>
      <c r="C25" s="170"/>
      <c r="D25" s="170"/>
      <c r="E25" s="170"/>
      <c r="F25" s="170"/>
      <c r="G25" s="72"/>
      <c r="H25" s="72"/>
      <c r="I25" s="72"/>
    </row>
    <row r="26" spans="2:11" ht="12.75" customHeight="1">
      <c r="B26" s="39"/>
      <c r="G26" s="163"/>
      <c r="H26" s="163"/>
      <c r="I26" s="163"/>
      <c r="J26" s="163"/>
    </row>
    <row r="27" spans="2:11" ht="13.5" customHeight="1">
      <c r="B27" s="40"/>
      <c r="G27" s="162"/>
      <c r="H27" s="162"/>
      <c r="I27" s="162"/>
      <c r="J27" s="162"/>
    </row>
    <row r="28" spans="2:11" ht="12.75" customHeight="1">
      <c r="B28" s="39"/>
      <c r="G28" s="163"/>
      <c r="H28" s="163"/>
      <c r="I28" s="163"/>
      <c r="J28" s="163"/>
    </row>
    <row r="29" spans="2:11" ht="17.25" customHeight="1">
      <c r="G29" s="163"/>
      <c r="H29" s="163"/>
      <c r="I29" s="163"/>
      <c r="J29" s="163"/>
    </row>
    <row r="30" spans="2:11" ht="12.75" customHeight="1"/>
  </sheetData>
  <mergeCells count="40">
    <mergeCell ref="G27:J27"/>
    <mergeCell ref="G28:J28"/>
    <mergeCell ref="G29:J29"/>
    <mergeCell ref="B23:C23"/>
    <mergeCell ref="F23:G23"/>
    <mergeCell ref="B24:C24"/>
    <mergeCell ref="F24:G24"/>
    <mergeCell ref="C25:F25"/>
    <mergeCell ref="G26:J26"/>
    <mergeCell ref="B22:C22"/>
    <mergeCell ref="F22:G22"/>
    <mergeCell ref="B16:C16"/>
    <mergeCell ref="F16:G16"/>
    <mergeCell ref="B17:C17"/>
    <mergeCell ref="F17:G17"/>
    <mergeCell ref="B18:C18"/>
    <mergeCell ref="F18:G18"/>
    <mergeCell ref="F19:G19"/>
    <mergeCell ref="B20:C20"/>
    <mergeCell ref="F20:G20"/>
    <mergeCell ref="B21:C21"/>
    <mergeCell ref="F21:G21"/>
    <mergeCell ref="B13:C13"/>
    <mergeCell ref="F13:G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4:I4"/>
    <mergeCell ref="B5:I5"/>
    <mergeCell ref="B8:C8"/>
    <mergeCell ref="F8:G8"/>
    <mergeCell ref="B9:C9"/>
    <mergeCell ref="F9:G9"/>
  </mergeCells>
  <pageMargins left="0.70866141732283472" right="0.70866141732283472" top="0.39370078740157483" bottom="0.27559055118110237" header="0.31496062992125984" footer="0.23622047244094491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9"/>
  <sheetViews>
    <sheetView zoomScale="96" zoomScaleNormal="96" workbookViewId="0">
      <selection activeCell="F12" sqref="F12"/>
    </sheetView>
  </sheetViews>
  <sheetFormatPr baseColWidth="10" defaultRowHeight="12.75"/>
  <cols>
    <col min="1" max="1" width="3" customWidth="1"/>
    <col min="2" max="2" width="38.140625" customWidth="1"/>
    <col min="3" max="3" width="17.140625" customWidth="1"/>
    <col min="4" max="4" width="18.140625" customWidth="1"/>
  </cols>
  <sheetData>
    <row r="1" spans="2:4">
      <c r="D1" s="42" t="s">
        <v>67</v>
      </c>
    </row>
    <row r="3" spans="2:4">
      <c r="B3" s="73"/>
    </row>
    <row r="4" spans="2:4" ht="13.5" customHeight="1">
      <c r="B4" s="138" t="s">
        <v>1</v>
      </c>
      <c r="C4" s="138"/>
      <c r="D4" s="138"/>
    </row>
    <row r="5" spans="2:4" ht="13.5" customHeight="1">
      <c r="B5" s="145" t="s">
        <v>103</v>
      </c>
      <c r="C5" s="145"/>
      <c r="D5" s="145"/>
    </row>
    <row r="6" spans="2:4" ht="12.75" customHeight="1">
      <c r="B6" s="43"/>
    </row>
    <row r="7" spans="2:4">
      <c r="B7" s="41"/>
    </row>
    <row r="8" spans="2:4" ht="18" customHeight="1" thickBot="1">
      <c r="B8" s="41"/>
    </row>
    <row r="9" spans="2:4" ht="18" customHeight="1">
      <c r="B9" s="74" t="s">
        <v>3</v>
      </c>
      <c r="C9" s="75" t="s">
        <v>49</v>
      </c>
      <c r="D9" s="74" t="s">
        <v>68</v>
      </c>
    </row>
    <row r="10" spans="2:4" ht="14.25" thickBot="1">
      <c r="B10" s="76"/>
      <c r="C10" s="77" t="s">
        <v>7</v>
      </c>
      <c r="D10" s="78" t="s">
        <v>7</v>
      </c>
    </row>
    <row r="11" spans="2:4" ht="13.5" customHeight="1">
      <c r="B11" s="79"/>
      <c r="C11" s="80"/>
      <c r="D11" s="81"/>
    </row>
    <row r="12" spans="2:4" ht="12.75" customHeight="1">
      <c r="B12" s="82" t="s">
        <v>69</v>
      </c>
      <c r="C12" s="83">
        <f>-'B.C- FONDO '!G39</f>
        <v>795030.4</v>
      </c>
      <c r="D12" s="57">
        <v>1318725</v>
      </c>
    </row>
    <row r="13" spans="2:4" ht="24.75" customHeight="1" thickBot="1">
      <c r="B13" s="82" t="s">
        <v>70</v>
      </c>
      <c r="C13" s="84">
        <f>+'B.C- FONDO '!F40</f>
        <v>1269.2</v>
      </c>
      <c r="D13" s="57">
        <v>1195</v>
      </c>
    </row>
    <row r="14" spans="2:4" ht="14.25" thickTop="1">
      <c r="B14" s="85" t="s">
        <v>71</v>
      </c>
      <c r="C14" s="86">
        <f>C12+C13</f>
        <v>796299.6</v>
      </c>
      <c r="D14" s="87">
        <f>D12+D13</f>
        <v>1319920</v>
      </c>
    </row>
    <row r="15" spans="2:4" ht="13.5">
      <c r="B15" s="82" t="s">
        <v>72</v>
      </c>
      <c r="C15" s="83">
        <f>-'B.C- FONDO '!G32</f>
        <v>-468873.43</v>
      </c>
      <c r="D15" s="57">
        <v>-889249</v>
      </c>
    </row>
    <row r="16" spans="2:4" ht="18" customHeight="1" thickBot="1">
      <c r="B16" s="82" t="s">
        <v>73</v>
      </c>
      <c r="C16" s="63">
        <f>-'B.C- FONDO '!G35</f>
        <v>-9962.880000000001</v>
      </c>
      <c r="D16" s="63">
        <v>-16484</v>
      </c>
    </row>
    <row r="17" spans="2:16" ht="16.5" customHeight="1">
      <c r="B17" s="85" t="s">
        <v>74</v>
      </c>
      <c r="C17" s="58">
        <f>C14+C15+C16</f>
        <v>317463.28999999998</v>
      </c>
      <c r="D17" s="58">
        <f>D14+D15+D16</f>
        <v>414187</v>
      </c>
    </row>
    <row r="18" spans="2:16" ht="17.25" customHeight="1" thickBot="1">
      <c r="B18" s="82" t="s">
        <v>75</v>
      </c>
      <c r="C18" s="63">
        <f>(-'B.C- FONDO '!G42)-('B.C- FONDO '!G36)</f>
        <v>18231.949999999997</v>
      </c>
      <c r="D18" s="57">
        <v>2726</v>
      </c>
    </row>
    <row r="19" spans="2:16" ht="16.5" customHeight="1" thickBot="1">
      <c r="B19" s="85" t="s">
        <v>76</v>
      </c>
      <c r="C19" s="89">
        <f>C17+C18</f>
        <v>335695.24</v>
      </c>
      <c r="D19" s="89">
        <f>D17+D18</f>
        <v>416913</v>
      </c>
      <c r="E19" s="88"/>
      <c r="F19" s="88"/>
    </row>
    <row r="20" spans="2:16" ht="16.5" customHeight="1">
      <c r="B20" s="82"/>
      <c r="C20" s="90"/>
      <c r="D20" s="91"/>
      <c r="E20" s="88"/>
      <c r="F20" s="88"/>
    </row>
    <row r="21" spans="2:16" ht="15.75" customHeight="1" thickBot="1">
      <c r="B21" s="85" t="s">
        <v>77</v>
      </c>
      <c r="C21" s="65">
        <f>C19</f>
        <v>335695.24</v>
      </c>
      <c r="D21" s="65">
        <f>D19</f>
        <v>416913</v>
      </c>
      <c r="E21" s="88"/>
      <c r="F21" s="88"/>
    </row>
    <row r="22" spans="2:16" ht="18" customHeight="1" thickTop="1" thickBot="1">
      <c r="B22" s="92"/>
      <c r="C22" s="84"/>
      <c r="D22" s="63"/>
      <c r="G22" s="88"/>
      <c r="H22" s="88"/>
      <c r="I22" s="88"/>
      <c r="J22" s="88"/>
      <c r="K22" s="88"/>
      <c r="L22" s="88"/>
      <c r="M22" s="88"/>
      <c r="N22" s="88"/>
      <c r="O22" s="88"/>
      <c r="P22" s="88"/>
    </row>
    <row r="23" spans="2:16" ht="16.5" customHeight="1">
      <c r="B23" s="73"/>
      <c r="G23" s="88"/>
      <c r="H23" s="88"/>
      <c r="I23" s="88"/>
      <c r="J23" s="88"/>
      <c r="K23" s="88"/>
      <c r="L23" s="88"/>
      <c r="M23" s="88"/>
      <c r="N23" s="88"/>
      <c r="O23" s="88"/>
      <c r="P23" s="88"/>
    </row>
    <row r="24" spans="2:16" ht="0.75" customHeight="1">
      <c r="G24" s="88"/>
      <c r="H24" s="88"/>
      <c r="I24" s="88"/>
      <c r="J24" s="88"/>
      <c r="K24" s="88"/>
      <c r="L24" s="88"/>
      <c r="M24" s="88"/>
      <c r="N24" s="88"/>
      <c r="O24" s="88"/>
      <c r="P24" s="88"/>
    </row>
    <row r="25" spans="2:16" ht="18" customHeight="1"/>
    <row r="29" spans="2:16" ht="12.75" customHeight="1">
      <c r="B29" s="39"/>
      <c r="C29" s="163"/>
      <c r="D29" s="163"/>
      <c r="E29" s="163"/>
      <c r="F29" s="163"/>
    </row>
    <row r="30" spans="2:16" ht="12.75" customHeight="1">
      <c r="B30" s="40"/>
      <c r="C30" s="162"/>
      <c r="D30" s="162"/>
      <c r="E30" s="162"/>
      <c r="F30" s="162"/>
    </row>
    <row r="31" spans="2:16" ht="18" customHeight="1">
      <c r="B31" s="39"/>
      <c r="C31" s="163"/>
      <c r="D31" s="163"/>
      <c r="E31" s="163"/>
      <c r="F31" s="163"/>
    </row>
    <row r="32" spans="2:16" ht="17.25" customHeight="1">
      <c r="C32" s="163"/>
      <c r="D32" s="163"/>
      <c r="E32" s="163"/>
      <c r="F32" s="163"/>
    </row>
    <row r="33" spans="2:6" ht="18.75" customHeight="1"/>
    <row r="34" spans="2:6" ht="12.75" customHeight="1"/>
    <row r="35" spans="2:6" ht="13.5" customHeight="1"/>
    <row r="36" spans="2:6" ht="12.75" customHeight="1">
      <c r="B36" s="39"/>
      <c r="C36" s="171"/>
      <c r="D36" s="171"/>
      <c r="E36" s="171"/>
      <c r="F36" s="171"/>
    </row>
    <row r="37" spans="2:6">
      <c r="B37" s="40"/>
      <c r="C37" s="172"/>
      <c r="D37" s="172"/>
      <c r="E37" s="172"/>
      <c r="F37" s="172"/>
    </row>
    <row r="38" spans="2:6" ht="13.5">
      <c r="B38" s="39"/>
      <c r="C38" s="171"/>
      <c r="D38" s="171"/>
      <c r="E38" s="171"/>
      <c r="F38" s="171"/>
    </row>
    <row r="39" spans="2:6" ht="13.5">
      <c r="C39" s="171"/>
      <c r="D39" s="171"/>
      <c r="E39" s="171"/>
      <c r="F39" s="171"/>
    </row>
  </sheetData>
  <mergeCells count="10">
    <mergeCell ref="C36:F36"/>
    <mergeCell ref="C37:F37"/>
    <mergeCell ref="C38:F38"/>
    <mergeCell ref="C39:F39"/>
    <mergeCell ref="B4:D4"/>
    <mergeCell ref="B5:D5"/>
    <mergeCell ref="C29:F29"/>
    <mergeCell ref="C30:F30"/>
    <mergeCell ref="C31:F31"/>
    <mergeCell ref="C32:F32"/>
  </mergeCells>
  <pageMargins left="0.70866141732283472" right="0.70866141732283472" top="0.86614173228346458" bottom="0.74803149606299213" header="0.31496062992125984" footer="0.31496062992125984"/>
  <pageSetup paperSize="9" orientation="portrait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opLeftCell="A13" zoomScale="98" zoomScaleNormal="98" workbookViewId="0">
      <selection activeCell="F6" sqref="F6"/>
    </sheetView>
  </sheetViews>
  <sheetFormatPr baseColWidth="10" defaultRowHeight="12.75"/>
  <cols>
    <col min="1" max="1" width="7.5703125" customWidth="1"/>
    <col min="2" max="2" width="8.28515625" customWidth="1"/>
    <col min="3" max="3" width="41.7109375" customWidth="1"/>
    <col min="4" max="4" width="16.28515625" customWidth="1"/>
    <col min="5" max="5" width="14.140625" customWidth="1"/>
    <col min="6" max="6" width="16.28515625" customWidth="1"/>
    <col min="7" max="7" width="16.42578125" customWidth="1"/>
  </cols>
  <sheetData>
    <row r="1" spans="1:7" ht="16.5">
      <c r="B1" s="137" t="s">
        <v>173</v>
      </c>
      <c r="C1" s="137"/>
      <c r="D1" s="137"/>
      <c r="E1" s="137"/>
      <c r="F1" s="137"/>
      <c r="G1" s="137"/>
    </row>
    <row r="2" spans="1:7" ht="16.5">
      <c r="A2" s="2"/>
    </row>
    <row r="3" spans="1:7" ht="16.5">
      <c r="A3" s="230" t="s">
        <v>174</v>
      </c>
      <c r="B3" s="230"/>
      <c r="C3" s="230"/>
      <c r="D3" s="230"/>
      <c r="E3" s="230"/>
      <c r="F3" s="230"/>
    </row>
    <row r="4" spans="1:7" ht="16.5">
      <c r="A4" s="230" t="s">
        <v>175</v>
      </c>
      <c r="B4" s="230"/>
      <c r="C4" s="230"/>
      <c r="D4" s="230"/>
      <c r="E4" s="230"/>
      <c r="F4" s="230"/>
    </row>
    <row r="5" spans="1:7" ht="13.5">
      <c r="A5" s="138" t="s">
        <v>176</v>
      </c>
      <c r="B5" s="138"/>
      <c r="C5" s="138"/>
      <c r="D5" s="138"/>
      <c r="E5" s="138"/>
      <c r="F5" s="138"/>
    </row>
    <row r="6" spans="1:7" ht="16.5">
      <c r="A6" s="2"/>
      <c r="F6" s="231"/>
    </row>
    <row r="7" spans="1:7" ht="17.25" thickBot="1">
      <c r="A7" s="232"/>
    </row>
    <row r="8" spans="1:7" ht="14.25" thickBot="1">
      <c r="A8" s="233"/>
      <c r="B8" s="234"/>
      <c r="C8" s="235" t="s">
        <v>3</v>
      </c>
      <c r="D8" s="236" t="s">
        <v>4</v>
      </c>
      <c r="E8" s="237" t="s">
        <v>5</v>
      </c>
      <c r="F8" s="238"/>
      <c r="G8" s="239" t="s">
        <v>6</v>
      </c>
    </row>
    <row r="9" spans="1:7" ht="14.25" thickBot="1">
      <c r="A9" s="233"/>
      <c r="B9" s="240"/>
      <c r="C9" s="241"/>
      <c r="D9" s="242" t="s">
        <v>7</v>
      </c>
      <c r="E9" s="243" t="s">
        <v>8</v>
      </c>
      <c r="F9" s="243" t="s">
        <v>9</v>
      </c>
      <c r="G9" s="244" t="s">
        <v>7</v>
      </c>
    </row>
    <row r="10" spans="1:7" ht="13.5">
      <c r="A10" s="245"/>
      <c r="B10" s="246">
        <v>1</v>
      </c>
      <c r="C10" s="247" t="s">
        <v>10</v>
      </c>
      <c r="D10" s="248"/>
      <c r="E10" s="248"/>
      <c r="F10" s="248"/>
      <c r="G10" s="249"/>
    </row>
    <row r="11" spans="1:7" ht="13.5">
      <c r="A11" s="245"/>
      <c r="B11" s="250">
        <v>10</v>
      </c>
      <c r="C11" s="251" t="s">
        <v>11</v>
      </c>
      <c r="D11" s="252">
        <v>7477</v>
      </c>
      <c r="E11" s="252">
        <f>E12+E13</f>
        <v>995828</v>
      </c>
      <c r="F11" s="252">
        <f>F12+F13</f>
        <v>1003048.93</v>
      </c>
      <c r="G11" s="253">
        <f>+D11+E11-F11</f>
        <v>256.06999999994878</v>
      </c>
    </row>
    <row r="12" spans="1:7" ht="13.5">
      <c r="A12" s="254"/>
      <c r="B12" s="255">
        <v>1001</v>
      </c>
      <c r="C12" s="256" t="s">
        <v>12</v>
      </c>
      <c r="D12" s="257">
        <v>123</v>
      </c>
      <c r="E12" s="257"/>
      <c r="F12" s="257"/>
      <c r="G12" s="258">
        <f>+D12+E12-F12</f>
        <v>123</v>
      </c>
    </row>
    <row r="13" spans="1:7" ht="13.5">
      <c r="A13" s="254"/>
      <c r="B13" s="255">
        <v>1004</v>
      </c>
      <c r="C13" s="256" t="s">
        <v>14</v>
      </c>
      <c r="D13" s="257">
        <v>7354</v>
      </c>
      <c r="E13" s="257">
        <v>995828</v>
      </c>
      <c r="F13" s="257">
        <f>288786.03+244152.87+266983.27+11284.28+59293.95+3100+74987.48+9000+1330+44131.05</f>
        <v>1003048.93</v>
      </c>
      <c r="G13" s="258">
        <f>+D13+E13-F13</f>
        <v>133.06999999994878</v>
      </c>
    </row>
    <row r="14" spans="1:7" ht="13.5">
      <c r="A14" s="245"/>
      <c r="B14" s="250">
        <v>12</v>
      </c>
      <c r="C14" s="251" t="s">
        <v>177</v>
      </c>
      <c r="D14" s="257">
        <v>0</v>
      </c>
      <c r="E14" s="252">
        <f>E15</f>
        <v>995828</v>
      </c>
      <c r="F14" s="252">
        <f>F15</f>
        <v>995828</v>
      </c>
      <c r="G14" s="253">
        <f>+D14+E14-F14</f>
        <v>0</v>
      </c>
    </row>
    <row r="15" spans="1:7" ht="13.5">
      <c r="A15" s="254"/>
      <c r="B15" s="255">
        <v>1201</v>
      </c>
      <c r="C15" s="256" t="s">
        <v>178</v>
      </c>
      <c r="D15" s="257">
        <v>0</v>
      </c>
      <c r="E15" s="257">
        <v>995828</v>
      </c>
      <c r="F15" s="257">
        <v>995828</v>
      </c>
      <c r="G15" s="258">
        <f>+D15+E15-F15</f>
        <v>0</v>
      </c>
    </row>
    <row r="16" spans="1:7" ht="13.5">
      <c r="A16" s="254"/>
      <c r="B16" s="255">
        <v>1205</v>
      </c>
      <c r="C16" s="256" t="s">
        <v>179</v>
      </c>
      <c r="D16" s="257"/>
      <c r="E16" s="257"/>
      <c r="F16" s="257"/>
      <c r="G16" s="258"/>
    </row>
    <row r="17" spans="1:7" ht="13.5">
      <c r="A17" s="245"/>
      <c r="B17" s="250">
        <v>16</v>
      </c>
      <c r="C17" s="251" t="s">
        <v>180</v>
      </c>
      <c r="D17" s="252">
        <f>D18</f>
        <v>58168</v>
      </c>
      <c r="E17" s="252">
        <f>E18+E19</f>
        <v>0</v>
      </c>
      <c r="F17" s="252">
        <f>F18+F19</f>
        <v>0</v>
      </c>
      <c r="G17" s="253">
        <f>+D17+E17-F17</f>
        <v>58168</v>
      </c>
    </row>
    <row r="18" spans="1:7" ht="13.5">
      <c r="A18" s="254"/>
      <c r="B18" s="255">
        <v>1601</v>
      </c>
      <c r="C18" s="256" t="s">
        <v>181</v>
      </c>
      <c r="D18" s="257">
        <v>58168</v>
      </c>
      <c r="E18" s="257"/>
      <c r="F18" s="257">
        <v>0</v>
      </c>
      <c r="G18" s="259">
        <f>+D18+E18-F18</f>
        <v>58168</v>
      </c>
    </row>
    <row r="19" spans="1:7" ht="13.5">
      <c r="A19" s="254"/>
      <c r="B19" s="255">
        <v>1604</v>
      </c>
      <c r="C19" s="256" t="s">
        <v>182</v>
      </c>
      <c r="D19" s="252">
        <v>0</v>
      </c>
      <c r="E19" s="257">
        <v>0</v>
      </c>
      <c r="F19" s="257">
        <v>0</v>
      </c>
      <c r="G19" s="258">
        <f>+D19+E19-F19</f>
        <v>0</v>
      </c>
    </row>
    <row r="20" spans="1:7" ht="13.5">
      <c r="A20" s="245"/>
      <c r="B20" s="250">
        <v>18</v>
      </c>
      <c r="C20" s="251" t="s">
        <v>183</v>
      </c>
      <c r="D20" s="252">
        <f>D21+D22+D23</f>
        <v>19549</v>
      </c>
      <c r="E20" s="252">
        <f>+E21+E22+E23</f>
        <v>0</v>
      </c>
      <c r="F20" s="252">
        <f>+F21+F22+F23</f>
        <v>0</v>
      </c>
      <c r="G20" s="253">
        <f>+D20+E20-F20</f>
        <v>19549</v>
      </c>
    </row>
    <row r="21" spans="1:7" ht="13.5">
      <c r="A21" s="254"/>
      <c r="B21" s="255">
        <v>1801</v>
      </c>
      <c r="C21" s="256" t="s">
        <v>184</v>
      </c>
      <c r="D21" s="257">
        <v>23032</v>
      </c>
      <c r="E21" s="257"/>
      <c r="F21" s="257"/>
      <c r="G21" s="258">
        <f>+D21+E21-F21</f>
        <v>23032</v>
      </c>
    </row>
    <row r="22" spans="1:7" ht="13.5">
      <c r="A22" s="254"/>
      <c r="B22" s="255">
        <v>1802</v>
      </c>
      <c r="C22" s="256" t="s">
        <v>185</v>
      </c>
      <c r="D22" s="257">
        <v>88050</v>
      </c>
      <c r="E22" s="257">
        <v>0</v>
      </c>
      <c r="F22" s="257"/>
      <c r="G22" s="258">
        <f>+D22+E22-F22</f>
        <v>88050</v>
      </c>
    </row>
    <row r="23" spans="1:7" ht="13.5">
      <c r="A23" s="254"/>
      <c r="B23" s="255">
        <v>1809</v>
      </c>
      <c r="C23" s="256" t="s">
        <v>186</v>
      </c>
      <c r="D23" s="257">
        <v>-91533</v>
      </c>
      <c r="E23" s="257"/>
      <c r="F23" s="257"/>
      <c r="G23" s="258">
        <f>+D23+E23-F23</f>
        <v>-91533</v>
      </c>
    </row>
    <row r="24" spans="1:7" ht="13.5">
      <c r="A24" s="245"/>
      <c r="B24" s="250">
        <v>19</v>
      </c>
      <c r="C24" s="251" t="s">
        <v>187</v>
      </c>
      <c r="D24" s="252">
        <f>D25</f>
        <v>9000</v>
      </c>
      <c r="E24" s="252">
        <f>E25</f>
        <v>0</v>
      </c>
      <c r="F24" s="252">
        <f>F25</f>
        <v>0</v>
      </c>
      <c r="G24" s="253">
        <f>+D24+E24-F24</f>
        <v>9000</v>
      </c>
    </row>
    <row r="25" spans="1:7" ht="13.5">
      <c r="A25" s="254"/>
      <c r="B25" s="255">
        <v>1907</v>
      </c>
      <c r="C25" s="256" t="s">
        <v>188</v>
      </c>
      <c r="D25" s="257">
        <v>9000</v>
      </c>
      <c r="E25" s="257"/>
      <c r="F25" s="257"/>
      <c r="G25" s="258">
        <f>+D25+E25-F25</f>
        <v>9000</v>
      </c>
    </row>
    <row r="26" spans="1:7" ht="13.5">
      <c r="A26" s="245"/>
      <c r="B26" s="250">
        <v>2</v>
      </c>
      <c r="C26" s="251" t="s">
        <v>17</v>
      </c>
      <c r="D26" s="260"/>
      <c r="E26" s="260"/>
      <c r="F26" s="260"/>
      <c r="G26" s="261"/>
    </row>
    <row r="27" spans="1:7" ht="13.5">
      <c r="A27" s="245"/>
      <c r="B27" s="250">
        <v>20</v>
      </c>
      <c r="C27" s="251" t="s">
        <v>189</v>
      </c>
      <c r="D27" s="252">
        <f>D28+D29+D30+D31</f>
        <v>-23563</v>
      </c>
      <c r="E27" s="252">
        <f>+E28+E29+E30+E31</f>
        <v>158995.71</v>
      </c>
      <c r="F27" s="252">
        <f>+F28+F29+F30+F31</f>
        <v>139812.47999999998</v>
      </c>
      <c r="G27" s="253">
        <f>+D27+E27-F27</f>
        <v>-4379.7699999999895</v>
      </c>
    </row>
    <row r="28" spans="1:7" ht="13.5">
      <c r="A28" s="254"/>
      <c r="B28" s="255">
        <v>2001</v>
      </c>
      <c r="C28" s="256" t="s">
        <v>190</v>
      </c>
      <c r="D28" s="257">
        <v>-1330</v>
      </c>
      <c r="E28" s="257">
        <v>1330</v>
      </c>
      <c r="F28" s="257"/>
      <c r="G28" s="258">
        <f>+D28+E28-F28</f>
        <v>0</v>
      </c>
    </row>
    <row r="29" spans="1:7" ht="13.5">
      <c r="A29" s="254"/>
      <c r="B29" s="255">
        <v>2002</v>
      </c>
      <c r="C29" s="256" t="s">
        <v>191</v>
      </c>
      <c r="D29" s="257">
        <v>-2492</v>
      </c>
      <c r="E29" s="257">
        <v>11284.28</v>
      </c>
      <c r="F29" s="257">
        <f>5097+7274.05+801</f>
        <v>13172.05</v>
      </c>
      <c r="G29" s="258">
        <f>+D29+E29-F29</f>
        <v>-4379.7699999999986</v>
      </c>
    </row>
    <row r="30" spans="1:7" ht="13.5">
      <c r="A30" s="254"/>
      <c r="B30" s="255">
        <v>2003</v>
      </c>
      <c r="C30" s="256" t="s">
        <v>192</v>
      </c>
      <c r="D30" s="257">
        <v>-10741</v>
      </c>
      <c r="E30" s="257">
        <f>59293.95+3100</f>
        <v>62393.95</v>
      </c>
      <c r="F30" s="257">
        <f>48552.95+3100</f>
        <v>51652.95</v>
      </c>
      <c r="G30" s="258">
        <f>+D30+E30-F30</f>
        <v>0</v>
      </c>
    </row>
    <row r="31" spans="1:7" ht="13.5">
      <c r="A31" s="254"/>
      <c r="B31" s="255">
        <v>2009</v>
      </c>
      <c r="C31" s="256" t="s">
        <v>193</v>
      </c>
      <c r="D31" s="257">
        <v>-9000</v>
      </c>
      <c r="E31" s="257">
        <f>74987.48+9000</f>
        <v>83987.48</v>
      </c>
      <c r="F31" s="257">
        <v>74987.48</v>
      </c>
      <c r="G31" s="258">
        <f>+D31+E31-F31</f>
        <v>0</v>
      </c>
    </row>
    <row r="32" spans="1:7" ht="13.5">
      <c r="A32" s="245"/>
      <c r="B32" s="262">
        <v>22</v>
      </c>
      <c r="C32" s="263" t="s">
        <v>194</v>
      </c>
      <c r="D32" s="264">
        <v>0</v>
      </c>
      <c r="E32" s="264">
        <f>E33</f>
        <v>799922.17</v>
      </c>
      <c r="F32" s="264">
        <f>F33</f>
        <v>794790.40000000002</v>
      </c>
      <c r="G32" s="253">
        <f>+D32+E32-F32</f>
        <v>5131.7700000000186</v>
      </c>
    </row>
    <row r="33" spans="1:7" ht="13.5">
      <c r="A33" s="254"/>
      <c r="B33" s="255">
        <v>2205</v>
      </c>
      <c r="C33" s="256" t="s">
        <v>195</v>
      </c>
      <c r="D33" s="257">
        <v>0</v>
      </c>
      <c r="E33" s="257">
        <f>288786.03+244152.87+266983.27</f>
        <v>799922.17</v>
      </c>
      <c r="F33" s="257">
        <v>794790.40000000002</v>
      </c>
      <c r="G33" s="265">
        <f>+D33+E33-F33</f>
        <v>5131.7700000000186</v>
      </c>
    </row>
    <row r="34" spans="1:7" ht="13.5">
      <c r="A34" s="254"/>
      <c r="B34" s="255">
        <v>2206</v>
      </c>
      <c r="C34" s="256" t="s">
        <v>196</v>
      </c>
      <c r="D34" s="257">
        <v>0</v>
      </c>
      <c r="E34" s="257"/>
      <c r="F34" s="257"/>
      <c r="G34" s="265">
        <f>+D34+E34-F34</f>
        <v>0</v>
      </c>
    </row>
    <row r="35" spans="1:7" ht="13.5">
      <c r="A35" s="254"/>
      <c r="B35" s="255">
        <v>2207</v>
      </c>
      <c r="C35" s="256" t="s">
        <v>197</v>
      </c>
      <c r="D35" s="257">
        <v>0</v>
      </c>
      <c r="E35" s="257">
        <v>0</v>
      </c>
      <c r="F35" s="257">
        <v>0</v>
      </c>
      <c r="G35" s="265">
        <f>+D35+E35-F35</f>
        <v>0</v>
      </c>
    </row>
    <row r="36" spans="1:7" ht="13.5">
      <c r="A36" s="245"/>
      <c r="B36" s="250">
        <v>28</v>
      </c>
      <c r="C36" s="251" t="s">
        <v>198</v>
      </c>
      <c r="D36" s="252">
        <f>D37</f>
        <v>-3670</v>
      </c>
      <c r="E36" s="252">
        <f>+E37</f>
        <v>0</v>
      </c>
      <c r="F36" s="252">
        <f>F37</f>
        <v>0</v>
      </c>
      <c r="G36" s="253">
        <f>+D36+E36-F36</f>
        <v>-3670</v>
      </c>
    </row>
    <row r="37" spans="1:7" ht="13.5">
      <c r="A37" s="254"/>
      <c r="B37" s="255">
        <v>2801</v>
      </c>
      <c r="C37" s="256" t="s">
        <v>199</v>
      </c>
      <c r="D37" s="257">
        <v>-3670</v>
      </c>
      <c r="E37" s="257"/>
      <c r="F37" s="257"/>
      <c r="G37" s="258">
        <f>+D37+E37-F37</f>
        <v>-3670</v>
      </c>
    </row>
    <row r="38" spans="1:7" ht="13.5">
      <c r="A38" s="254"/>
      <c r="B38" s="255">
        <v>2809</v>
      </c>
      <c r="C38" s="256" t="s">
        <v>200</v>
      </c>
      <c r="D38" s="257">
        <v>0</v>
      </c>
      <c r="E38" s="257">
        <v>0</v>
      </c>
      <c r="F38" s="257">
        <v>0</v>
      </c>
      <c r="G38" s="258">
        <f>+D38+E38-F38</f>
        <v>0</v>
      </c>
    </row>
    <row r="39" spans="1:7" ht="13.5">
      <c r="A39" s="254"/>
      <c r="B39" s="250">
        <v>29</v>
      </c>
      <c r="C39" s="251" t="s">
        <v>201</v>
      </c>
      <c r="D39" s="252">
        <f>D41</f>
        <v>-45356</v>
      </c>
      <c r="E39" s="252">
        <f>E40+E41</f>
        <v>44131.05</v>
      </c>
      <c r="F39" s="252">
        <f>F40+F41</f>
        <v>0</v>
      </c>
      <c r="G39" s="253">
        <f>+D39+E39-F39</f>
        <v>-1224.9499999999971</v>
      </c>
    </row>
    <row r="40" spans="1:7" ht="13.5">
      <c r="A40" s="254"/>
      <c r="B40" s="255">
        <v>2902</v>
      </c>
      <c r="C40" s="256" t="s">
        <v>202</v>
      </c>
      <c r="D40" s="257">
        <v>0</v>
      </c>
      <c r="E40" s="257">
        <v>0</v>
      </c>
      <c r="F40" s="257">
        <v>0</v>
      </c>
      <c r="G40" s="258">
        <v>0</v>
      </c>
    </row>
    <row r="41" spans="1:7" ht="13.5">
      <c r="A41" s="254"/>
      <c r="B41" s="255">
        <v>2909</v>
      </c>
      <c r="C41" s="256" t="s">
        <v>203</v>
      </c>
      <c r="D41" s="257">
        <v>-45356</v>
      </c>
      <c r="E41" s="257">
        <v>44131.05</v>
      </c>
      <c r="F41" s="257">
        <v>0</v>
      </c>
      <c r="G41" s="265">
        <f>+D41+E41-F41</f>
        <v>-1224.9499999999971</v>
      </c>
    </row>
    <row r="42" spans="1:7" ht="13.5">
      <c r="A42" s="245"/>
      <c r="B42" s="250">
        <v>3</v>
      </c>
      <c r="C42" s="251" t="s">
        <v>22</v>
      </c>
      <c r="D42" s="260"/>
      <c r="E42" s="266"/>
      <c r="F42" s="266"/>
      <c r="G42" s="261"/>
    </row>
    <row r="43" spans="1:7" ht="13.5">
      <c r="A43" s="245"/>
      <c r="B43" s="250">
        <v>37</v>
      </c>
      <c r="C43" s="251" t="s">
        <v>24</v>
      </c>
      <c r="D43" s="252">
        <f>D44</f>
        <v>-17758</v>
      </c>
      <c r="E43" s="252"/>
      <c r="F43" s="252"/>
      <c r="G43" s="253">
        <f>+D43+E43-F43</f>
        <v>-17758</v>
      </c>
    </row>
    <row r="44" spans="1:7" ht="13.5">
      <c r="A44" s="254"/>
      <c r="B44" s="255">
        <v>3702</v>
      </c>
      <c r="C44" s="256" t="s">
        <v>26</v>
      </c>
      <c r="D44" s="257">
        <v>-17758</v>
      </c>
      <c r="E44" s="257"/>
      <c r="F44" s="257"/>
      <c r="G44" s="258">
        <f>+D44+E44-F44</f>
        <v>-17758</v>
      </c>
    </row>
    <row r="45" spans="1:7" ht="13.5">
      <c r="A45" s="245"/>
      <c r="B45" s="250">
        <v>38</v>
      </c>
      <c r="C45" s="251" t="s">
        <v>28</v>
      </c>
      <c r="D45" s="252">
        <f>D46+D47</f>
        <v>-3847</v>
      </c>
      <c r="E45" s="252"/>
      <c r="F45" s="252"/>
      <c r="G45" s="252">
        <f>+G47+G46</f>
        <v>-3847</v>
      </c>
    </row>
    <row r="46" spans="1:7" ht="13.5">
      <c r="A46" s="254"/>
      <c r="B46" s="255">
        <v>3801</v>
      </c>
      <c r="C46" s="256" t="s">
        <v>204</v>
      </c>
      <c r="D46" s="257">
        <v>-3847</v>
      </c>
      <c r="E46" s="257"/>
      <c r="F46" s="257"/>
      <c r="G46" s="258">
        <f>+D46+E46-F46</f>
        <v>-3847</v>
      </c>
    </row>
    <row r="47" spans="1:7" ht="13.5">
      <c r="A47" s="254"/>
      <c r="B47" s="255">
        <v>3802</v>
      </c>
      <c r="C47" s="256" t="s">
        <v>205</v>
      </c>
      <c r="D47" s="257"/>
      <c r="E47" s="257"/>
      <c r="F47" s="257"/>
      <c r="G47" s="258">
        <f>+D47+E47-F47</f>
        <v>0</v>
      </c>
    </row>
    <row r="48" spans="1:7" ht="13.5">
      <c r="A48" s="245"/>
      <c r="B48" s="250">
        <v>4</v>
      </c>
      <c r="C48" s="251" t="s">
        <v>31</v>
      </c>
      <c r="D48" s="260"/>
      <c r="E48" s="260"/>
      <c r="F48" s="260"/>
      <c r="G48" s="261"/>
    </row>
    <row r="49" spans="1:7" ht="13.5">
      <c r="A49" s="245"/>
      <c r="B49" s="250">
        <v>47</v>
      </c>
      <c r="C49" s="251" t="s">
        <v>34</v>
      </c>
      <c r="D49" s="252">
        <f>D50+D51+D52+D53+D54+D55</f>
        <v>0</v>
      </c>
      <c r="E49" s="252">
        <f>E50+E51+E52+E53+E55+E54</f>
        <v>139812.48000000001</v>
      </c>
      <c r="F49" s="252"/>
      <c r="G49" s="253">
        <f>SUM(G50:G55)</f>
        <v>139812.48000000001</v>
      </c>
    </row>
    <row r="50" spans="1:7" ht="13.5">
      <c r="A50" s="254"/>
      <c r="B50" s="255">
        <v>4701</v>
      </c>
      <c r="C50" s="256" t="s">
        <v>206</v>
      </c>
      <c r="D50" s="257"/>
      <c r="E50" s="257">
        <f>61725+3100</f>
        <v>64825</v>
      </c>
      <c r="F50" s="257"/>
      <c r="G50" s="258">
        <f>+D50+E50-F50</f>
        <v>64825</v>
      </c>
    </row>
    <row r="51" spans="1:7" ht="13.5">
      <c r="A51" s="254"/>
      <c r="B51" s="255">
        <v>4702</v>
      </c>
      <c r="C51" s="256" t="s">
        <v>207</v>
      </c>
      <c r="D51" s="257"/>
      <c r="E51" s="257">
        <f>10203.6+16399.5+16000</f>
        <v>42603.1</v>
      </c>
      <c r="F51" s="257"/>
      <c r="G51" s="258">
        <f>+D51+E51-F51</f>
        <v>42603.1</v>
      </c>
    </row>
    <row r="52" spans="1:7" ht="13.5">
      <c r="A52" s="254"/>
      <c r="B52" s="255">
        <v>4703</v>
      </c>
      <c r="C52" s="256" t="s">
        <v>208</v>
      </c>
      <c r="D52" s="257"/>
      <c r="E52" s="257">
        <v>894.2</v>
      </c>
      <c r="F52" s="257"/>
      <c r="G52" s="258">
        <f>+D52+E52-F52</f>
        <v>894.2</v>
      </c>
    </row>
    <row r="53" spans="1:7" ht="13.5">
      <c r="A53" s="254"/>
      <c r="B53" s="255">
        <v>4704</v>
      </c>
      <c r="C53" s="256" t="s">
        <v>36</v>
      </c>
      <c r="D53" s="257"/>
      <c r="E53" s="257">
        <f>18306.18+5184+8000</f>
        <v>31490.18</v>
      </c>
      <c r="F53" s="257"/>
      <c r="G53" s="258">
        <f>+D53+E53-F53</f>
        <v>31490.18</v>
      </c>
    </row>
    <row r="54" spans="1:7" ht="13.5">
      <c r="A54" s="254"/>
      <c r="B54" s="255">
        <v>4705</v>
      </c>
      <c r="C54" s="256" t="s">
        <v>209</v>
      </c>
      <c r="D54" s="257"/>
      <c r="E54" s="257"/>
      <c r="F54" s="257"/>
      <c r="G54" s="258">
        <f>+D54+E54-F54</f>
        <v>0</v>
      </c>
    </row>
    <row r="55" spans="1:7" ht="13.5">
      <c r="A55" s="254"/>
      <c r="B55" s="255">
        <v>4706</v>
      </c>
      <c r="C55" s="256" t="s">
        <v>210</v>
      </c>
      <c r="D55" s="257">
        <v>0</v>
      </c>
      <c r="E55" s="257"/>
      <c r="F55" s="257"/>
      <c r="G55" s="258">
        <f>+D55+E55-F55</f>
        <v>0</v>
      </c>
    </row>
    <row r="56" spans="1:7" ht="13.5">
      <c r="A56" s="245"/>
      <c r="B56" s="250">
        <v>5</v>
      </c>
      <c r="C56" s="251" t="s">
        <v>37</v>
      </c>
      <c r="D56" s="260"/>
      <c r="E56" s="257"/>
      <c r="F56" s="257"/>
      <c r="G56" s="258"/>
    </row>
    <row r="57" spans="1:7" ht="13.5">
      <c r="A57" s="245"/>
      <c r="B57" s="250">
        <v>50</v>
      </c>
      <c r="C57" s="251" t="s">
        <v>38</v>
      </c>
      <c r="D57" s="252">
        <f>D58</f>
        <v>0</v>
      </c>
      <c r="E57" s="252">
        <f>+E58</f>
        <v>0</v>
      </c>
      <c r="F57" s="252">
        <f>+F58</f>
        <v>201037.6</v>
      </c>
      <c r="G57" s="253">
        <f>D57+E57-F57</f>
        <v>-201037.6</v>
      </c>
    </row>
    <row r="58" spans="1:7" ht="13.5">
      <c r="A58" s="254"/>
      <c r="B58" s="255">
        <v>5002</v>
      </c>
      <c r="C58" s="256" t="s">
        <v>211</v>
      </c>
      <c r="D58" s="257"/>
      <c r="E58" s="257">
        <v>0</v>
      </c>
      <c r="F58" s="257">
        <v>201037.6</v>
      </c>
      <c r="G58" s="258">
        <f>+D58+E58-F58</f>
        <v>-201037.6</v>
      </c>
    </row>
    <row r="59" spans="1:7" ht="13.5">
      <c r="A59" s="245"/>
      <c r="B59" s="250">
        <v>57</v>
      </c>
      <c r="C59" s="251" t="s">
        <v>41</v>
      </c>
      <c r="D59" s="252">
        <f>D60</f>
        <v>0</v>
      </c>
      <c r="E59" s="252"/>
      <c r="F59" s="252">
        <f>F60</f>
        <v>0</v>
      </c>
      <c r="G59" s="252">
        <f>G60</f>
        <v>0</v>
      </c>
    </row>
    <row r="60" spans="1:7" ht="13.5">
      <c r="A60" s="254"/>
      <c r="B60" s="255">
        <v>5705</v>
      </c>
      <c r="C60" s="256" t="s">
        <v>212</v>
      </c>
      <c r="D60" s="257"/>
      <c r="E60" s="257"/>
      <c r="F60" s="257"/>
      <c r="G60" s="258">
        <f>+D60+E60-F60</f>
        <v>0</v>
      </c>
    </row>
    <row r="61" spans="1:7" ht="13.5">
      <c r="A61" s="245"/>
      <c r="B61" s="250">
        <v>82</v>
      </c>
      <c r="C61" s="251" t="s">
        <v>213</v>
      </c>
      <c r="D61" s="252">
        <f>D62</f>
        <v>138515</v>
      </c>
      <c r="E61" s="252">
        <f>E62</f>
        <v>0</v>
      </c>
      <c r="F61" s="253">
        <f>F62</f>
        <v>576520</v>
      </c>
      <c r="G61" s="252">
        <f>G62</f>
        <v>-438005</v>
      </c>
    </row>
    <row r="62" spans="1:7" ht="13.5">
      <c r="A62" s="254"/>
      <c r="B62" s="255">
        <v>8203</v>
      </c>
      <c r="C62" s="256" t="s">
        <v>214</v>
      </c>
      <c r="D62" s="257">
        <v>138515</v>
      </c>
      <c r="E62" s="257"/>
      <c r="F62" s="258">
        <v>576520</v>
      </c>
      <c r="G62" s="258">
        <f>+D62+E62-F62</f>
        <v>-438005</v>
      </c>
    </row>
    <row r="63" spans="1:7" ht="13.5">
      <c r="A63" s="245"/>
      <c r="B63" s="250">
        <v>83</v>
      </c>
      <c r="C63" s="251" t="s">
        <v>215</v>
      </c>
      <c r="D63" s="252">
        <f>D64</f>
        <v>138515</v>
      </c>
      <c r="E63" s="252">
        <f>E64</f>
        <v>576520</v>
      </c>
      <c r="F63" s="253">
        <f>F64</f>
        <v>0</v>
      </c>
      <c r="G63" s="252">
        <f>G64</f>
        <v>715035</v>
      </c>
    </row>
    <row r="64" spans="1:7" ht="14.25" thickBot="1">
      <c r="A64" s="254"/>
      <c r="B64" s="267">
        <v>8301</v>
      </c>
      <c r="C64" s="268" t="s">
        <v>215</v>
      </c>
      <c r="D64" s="269">
        <v>138515</v>
      </c>
      <c r="E64" s="63">
        <v>576520</v>
      </c>
      <c r="F64" s="270"/>
      <c r="G64" s="269">
        <f>D64+E64-F64</f>
        <v>715035</v>
      </c>
    </row>
    <row r="65" spans="1:7" ht="13.5">
      <c r="A65" s="36"/>
      <c r="B65" s="36"/>
      <c r="C65" s="37"/>
      <c r="D65" s="38"/>
      <c r="E65" s="38">
        <f>SUM(E10:E64)</f>
        <v>7422074.8199999994</v>
      </c>
      <c r="F65" s="38">
        <f>SUM(F10:F64)</f>
        <v>7422074.8200000003</v>
      </c>
      <c r="G65" s="38"/>
    </row>
    <row r="66" spans="1:7" ht="13.5">
      <c r="A66" s="36"/>
      <c r="B66" s="36"/>
      <c r="C66" s="37"/>
      <c r="D66" s="38"/>
      <c r="E66" s="38"/>
      <c r="F66" s="38">
        <f>E65-F65</f>
        <v>0</v>
      </c>
      <c r="G66" s="38"/>
    </row>
    <row r="67" spans="1:7" ht="13.5">
      <c r="A67" s="36"/>
      <c r="B67" s="36"/>
      <c r="C67" s="37"/>
      <c r="D67" s="38"/>
      <c r="E67" s="38"/>
      <c r="F67" s="38"/>
      <c r="G67" s="38"/>
    </row>
  </sheetData>
  <mergeCells count="4">
    <mergeCell ref="B1:G1"/>
    <mergeCell ref="A3:F3"/>
    <mergeCell ref="A4:F4"/>
    <mergeCell ref="A5:F5"/>
  </mergeCells>
  <pageMargins left="0" right="0" top="0" bottom="0" header="0.31496062992125984" footer="0.31496062992125984"/>
  <pageSetup paperSize="9" scale="8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1"/>
    </sheetView>
  </sheetViews>
  <sheetFormatPr baseColWidth="10" defaultRowHeight="12.75"/>
  <cols>
    <col min="1" max="1" width="45.5703125" customWidth="1"/>
    <col min="2" max="3" width="11.42578125" style="97"/>
  </cols>
  <sheetData>
    <row r="1" spans="1:3" ht="15">
      <c r="A1" s="173" t="s">
        <v>78</v>
      </c>
      <c r="B1" s="173"/>
      <c r="C1" s="173"/>
    </row>
    <row r="2" spans="1:3">
      <c r="A2" s="94" t="s">
        <v>79</v>
      </c>
      <c r="B2" s="95"/>
      <c r="C2" s="95"/>
    </row>
    <row r="3" spans="1:3">
      <c r="A3" s="94" t="s">
        <v>80</v>
      </c>
      <c r="B3" s="95"/>
      <c r="C3" s="95">
        <f>B4</f>
        <v>652967.37000000011</v>
      </c>
    </row>
    <row r="4" spans="1:3">
      <c r="A4" s="94" t="s">
        <v>81</v>
      </c>
      <c r="B4" s="95">
        <f>+'B.C- FONDO '!G12</f>
        <v>652967.37000000011</v>
      </c>
      <c r="C4" s="95"/>
    </row>
    <row r="5" spans="1:3">
      <c r="A5" s="94"/>
      <c r="B5" s="95"/>
      <c r="C5" s="95"/>
    </row>
    <row r="6" spans="1:3">
      <c r="A6" s="94"/>
      <c r="B6" s="95"/>
      <c r="C6" s="95"/>
    </row>
    <row r="7" spans="1:3">
      <c r="A7" s="94"/>
      <c r="B7" s="95"/>
      <c r="C7" s="95"/>
    </row>
    <row r="8" spans="1:3" ht="15">
      <c r="A8" s="174" t="s">
        <v>151</v>
      </c>
      <c r="B8" s="174"/>
      <c r="C8" s="96">
        <f>SUM(C2:C7)</f>
        <v>652967.37000000011</v>
      </c>
    </row>
  </sheetData>
  <mergeCells count="2">
    <mergeCell ref="A1:C1"/>
    <mergeCell ref="A8:B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workbookViewId="0">
      <selection sqref="A1:E1"/>
    </sheetView>
  </sheetViews>
  <sheetFormatPr baseColWidth="10" defaultRowHeight="12.75"/>
  <cols>
    <col min="1" max="1" width="31" style="98" customWidth="1"/>
    <col min="2" max="2" width="11.42578125" style="98"/>
    <col min="3" max="3" width="13" style="102" customWidth="1"/>
    <col min="4" max="4" width="11.42578125" style="98"/>
    <col min="5" max="5" width="11.42578125" style="103"/>
    <col min="6" max="16384" width="11.42578125" style="98"/>
  </cols>
  <sheetData>
    <row r="1" spans="1:5" ht="12.75" customHeight="1">
      <c r="A1" s="173" t="s">
        <v>108</v>
      </c>
      <c r="B1" s="173"/>
      <c r="C1" s="173"/>
      <c r="D1" s="173"/>
      <c r="E1" s="173"/>
    </row>
    <row r="2" spans="1:5" ht="12.75" customHeight="1">
      <c r="A2" s="99"/>
      <c r="B2" s="175" t="s">
        <v>82</v>
      </c>
      <c r="C2" s="175"/>
      <c r="D2" s="175"/>
      <c r="E2" s="175"/>
    </row>
    <row r="3" spans="1:5" ht="12.75" customHeight="1">
      <c r="A3" s="109" t="s">
        <v>83</v>
      </c>
      <c r="B3" s="109" t="s">
        <v>84</v>
      </c>
      <c r="C3" s="100" t="s">
        <v>85</v>
      </c>
      <c r="D3" s="109" t="s">
        <v>86</v>
      </c>
      <c r="E3" s="101" t="s">
        <v>87</v>
      </c>
    </row>
    <row r="4" spans="1:5" ht="12.75" customHeight="1">
      <c r="A4" s="106" t="s">
        <v>100</v>
      </c>
      <c r="B4" s="115" t="s">
        <v>88</v>
      </c>
      <c r="C4" s="112" t="s">
        <v>109</v>
      </c>
      <c r="D4" s="113">
        <v>43543</v>
      </c>
      <c r="E4" s="114">
        <v>1861.5</v>
      </c>
    </row>
    <row r="5" spans="1:5" ht="12.75" customHeight="1">
      <c r="A5" s="106" t="s">
        <v>100</v>
      </c>
      <c r="B5" s="115" t="s">
        <v>88</v>
      </c>
      <c r="C5" s="112" t="s">
        <v>110</v>
      </c>
      <c r="D5" s="113">
        <v>43543</v>
      </c>
      <c r="E5" s="114">
        <v>909.9</v>
      </c>
    </row>
    <row r="6" spans="1:5" ht="12.75" customHeight="1">
      <c r="A6" s="106" t="s">
        <v>100</v>
      </c>
      <c r="B6" s="115" t="s">
        <v>88</v>
      </c>
      <c r="C6" s="112" t="s">
        <v>111</v>
      </c>
      <c r="D6" s="113">
        <v>43543</v>
      </c>
      <c r="E6" s="114">
        <v>1965</v>
      </c>
    </row>
    <row r="7" spans="1:5" ht="12.75" customHeight="1">
      <c r="A7" s="106" t="s">
        <v>100</v>
      </c>
      <c r="B7" s="115" t="s">
        <v>88</v>
      </c>
      <c r="C7" s="112" t="s">
        <v>112</v>
      </c>
      <c r="D7" s="113">
        <v>43543</v>
      </c>
      <c r="E7" s="114">
        <v>276.60000000000002</v>
      </c>
    </row>
    <row r="8" spans="1:5" ht="12.75" customHeight="1">
      <c r="A8" s="106" t="s">
        <v>100</v>
      </c>
      <c r="B8" s="115" t="s">
        <v>88</v>
      </c>
      <c r="C8" s="112" t="s">
        <v>113</v>
      </c>
      <c r="D8" s="113">
        <v>43543</v>
      </c>
      <c r="E8" s="114">
        <v>160</v>
      </c>
    </row>
    <row r="9" spans="1:5" ht="12.75" customHeight="1">
      <c r="A9" s="106" t="s">
        <v>100</v>
      </c>
      <c r="B9" s="115" t="s">
        <v>88</v>
      </c>
      <c r="C9" s="112" t="s">
        <v>114</v>
      </c>
      <c r="D9" s="113">
        <v>43544</v>
      </c>
      <c r="E9" s="114">
        <v>320.60000000000002</v>
      </c>
    </row>
    <row r="10" spans="1:5" ht="12.75" customHeight="1">
      <c r="A10" s="106" t="s">
        <v>100</v>
      </c>
      <c r="B10" s="115" t="s">
        <v>88</v>
      </c>
      <c r="C10" s="112" t="s">
        <v>115</v>
      </c>
      <c r="D10" s="113">
        <v>43537</v>
      </c>
      <c r="E10" s="120">
        <v>75</v>
      </c>
    </row>
    <row r="11" spans="1:5" ht="12.75" customHeight="1">
      <c r="A11" s="106" t="s">
        <v>100</v>
      </c>
      <c r="B11" s="115" t="s">
        <v>88</v>
      </c>
      <c r="C11" s="112" t="s">
        <v>116</v>
      </c>
      <c r="D11" s="113">
        <v>43544</v>
      </c>
      <c r="E11" s="120">
        <v>50</v>
      </c>
    </row>
    <row r="12" spans="1:5" ht="12.75" customHeight="1">
      <c r="A12" s="106" t="s">
        <v>100</v>
      </c>
      <c r="B12" s="115" t="s">
        <v>88</v>
      </c>
      <c r="C12" s="112" t="s">
        <v>117</v>
      </c>
      <c r="D12" s="113">
        <v>43544</v>
      </c>
      <c r="E12" s="120">
        <v>58</v>
      </c>
    </row>
    <row r="13" spans="1:5" ht="12.75" customHeight="1">
      <c r="A13" s="106" t="s">
        <v>100</v>
      </c>
      <c r="B13" s="115" t="s">
        <v>88</v>
      </c>
      <c r="C13" s="112" t="s">
        <v>118</v>
      </c>
      <c r="D13" s="113">
        <v>43544</v>
      </c>
      <c r="E13" s="120">
        <v>155.19999999999999</v>
      </c>
    </row>
    <row r="14" spans="1:5" ht="12.75" customHeight="1">
      <c r="A14" s="106" t="s">
        <v>100</v>
      </c>
      <c r="B14" s="115" t="s">
        <v>88</v>
      </c>
      <c r="C14" s="112" t="s">
        <v>119</v>
      </c>
      <c r="D14" s="113">
        <v>43544</v>
      </c>
      <c r="E14" s="120">
        <v>59</v>
      </c>
    </row>
    <row r="15" spans="1:5" ht="12.75" customHeight="1">
      <c r="A15" s="106" t="s">
        <v>100</v>
      </c>
      <c r="B15" s="115" t="s">
        <v>88</v>
      </c>
      <c r="C15" s="112" t="s">
        <v>120</v>
      </c>
      <c r="D15" s="113">
        <v>43544</v>
      </c>
      <c r="E15" s="120">
        <v>223.5</v>
      </c>
    </row>
    <row r="16" spans="1:5" ht="12.75" customHeight="1">
      <c r="A16" s="106" t="s">
        <v>100</v>
      </c>
      <c r="B16" s="115" t="s">
        <v>88</v>
      </c>
      <c r="C16" s="112" t="s">
        <v>121</v>
      </c>
      <c r="D16" s="113">
        <v>43544</v>
      </c>
      <c r="E16" s="120">
        <v>549</v>
      </c>
    </row>
    <row r="17" spans="1:5" ht="12.75" customHeight="1">
      <c r="A17" s="106" t="s">
        <v>100</v>
      </c>
      <c r="B17" s="115" t="s">
        <v>88</v>
      </c>
      <c r="C17" s="112" t="s">
        <v>122</v>
      </c>
      <c r="D17" s="113">
        <v>43544</v>
      </c>
      <c r="E17" s="120">
        <v>105.5</v>
      </c>
    </row>
    <row r="18" spans="1:5" ht="12.75" customHeight="1">
      <c r="A18" s="106" t="s">
        <v>100</v>
      </c>
      <c r="B18" s="115" t="s">
        <v>88</v>
      </c>
      <c r="C18" s="112" t="s">
        <v>123</v>
      </c>
      <c r="D18" s="113">
        <v>43544</v>
      </c>
      <c r="E18" s="120">
        <v>75</v>
      </c>
    </row>
    <row r="19" spans="1:5" ht="12.75" customHeight="1">
      <c r="A19" s="106" t="s">
        <v>100</v>
      </c>
      <c r="B19" s="115" t="s">
        <v>88</v>
      </c>
      <c r="C19" s="112" t="s">
        <v>124</v>
      </c>
      <c r="D19" s="113">
        <v>43544</v>
      </c>
      <c r="E19" s="120">
        <v>200.3</v>
      </c>
    </row>
    <row r="20" spans="1:5" ht="12.75" customHeight="1">
      <c r="A20" s="106" t="s">
        <v>100</v>
      </c>
      <c r="B20" s="115" t="s">
        <v>88</v>
      </c>
      <c r="C20" s="112" t="s">
        <v>125</v>
      </c>
      <c r="D20" s="113">
        <v>43544</v>
      </c>
      <c r="E20" s="120">
        <v>262.2</v>
      </c>
    </row>
    <row r="21" spans="1:5" ht="12.75" customHeight="1">
      <c r="A21" s="106" t="s">
        <v>100</v>
      </c>
      <c r="B21" s="115" t="s">
        <v>88</v>
      </c>
      <c r="C21" s="112" t="s">
        <v>126</v>
      </c>
      <c r="D21" s="113">
        <v>43545</v>
      </c>
      <c r="E21" s="120">
        <v>225</v>
      </c>
    </row>
    <row r="22" spans="1:5" ht="12.75" customHeight="1">
      <c r="A22" s="106" t="s">
        <v>100</v>
      </c>
      <c r="B22" s="115" t="s">
        <v>88</v>
      </c>
      <c r="C22" s="112" t="s">
        <v>127</v>
      </c>
      <c r="D22" s="113">
        <v>43545</v>
      </c>
      <c r="E22" s="120">
        <v>718.6</v>
      </c>
    </row>
    <row r="23" spans="1:5" ht="12.75" customHeight="1">
      <c r="A23" s="106" t="s">
        <v>101</v>
      </c>
      <c r="B23" s="115" t="s">
        <v>88</v>
      </c>
      <c r="C23" s="112" t="s">
        <v>128</v>
      </c>
      <c r="D23" s="113">
        <v>43542</v>
      </c>
      <c r="E23" s="116">
        <v>618.66999999999996</v>
      </c>
    </row>
    <row r="24" spans="1:5" ht="12.75" customHeight="1">
      <c r="A24" s="117" t="s">
        <v>101</v>
      </c>
      <c r="B24" s="115" t="s">
        <v>88</v>
      </c>
      <c r="C24" s="112" t="s">
        <v>129</v>
      </c>
      <c r="D24" s="113">
        <v>43542</v>
      </c>
      <c r="E24" s="116">
        <v>31.94</v>
      </c>
    </row>
    <row r="25" spans="1:5" ht="12.75" customHeight="1">
      <c r="A25" s="106" t="s">
        <v>101</v>
      </c>
      <c r="B25" s="115" t="s">
        <v>88</v>
      </c>
      <c r="C25" s="112" t="s">
        <v>130</v>
      </c>
      <c r="D25" s="113">
        <v>43542</v>
      </c>
      <c r="E25" s="116">
        <v>541</v>
      </c>
    </row>
    <row r="26" spans="1:5" ht="12.75" customHeight="1">
      <c r="A26" s="117" t="s">
        <v>101</v>
      </c>
      <c r="B26" s="115" t="s">
        <v>88</v>
      </c>
      <c r="C26" s="112" t="s">
        <v>131</v>
      </c>
      <c r="D26" s="113">
        <v>43542</v>
      </c>
      <c r="E26" s="116">
        <v>241</v>
      </c>
    </row>
    <row r="27" spans="1:5" ht="12.75" customHeight="1">
      <c r="A27" s="106" t="s">
        <v>101</v>
      </c>
      <c r="B27" s="115" t="s">
        <v>88</v>
      </c>
      <c r="C27" s="121" t="s">
        <v>132</v>
      </c>
      <c r="D27" s="113">
        <v>43542</v>
      </c>
      <c r="E27" s="122">
        <v>2389</v>
      </c>
    </row>
    <row r="28" spans="1:5" ht="12.75" customHeight="1">
      <c r="A28" s="117" t="s">
        <v>101</v>
      </c>
      <c r="B28" s="115" t="s">
        <v>88</v>
      </c>
      <c r="C28" s="121" t="s">
        <v>133</v>
      </c>
      <c r="D28" s="113">
        <v>43542</v>
      </c>
      <c r="E28" s="122">
        <v>273.68</v>
      </c>
    </row>
    <row r="29" spans="1:5" ht="12.75" customHeight="1">
      <c r="A29" s="106" t="s">
        <v>101</v>
      </c>
      <c r="B29" s="115" t="s">
        <v>88</v>
      </c>
      <c r="C29" s="121" t="s">
        <v>134</v>
      </c>
      <c r="D29" s="113">
        <v>43545</v>
      </c>
      <c r="E29" s="122">
        <v>309</v>
      </c>
    </row>
    <row r="30" spans="1:5" ht="12.75" customHeight="1">
      <c r="A30" s="117" t="s">
        <v>101</v>
      </c>
      <c r="B30" s="115" t="s">
        <v>88</v>
      </c>
      <c r="C30" s="121" t="s">
        <v>135</v>
      </c>
      <c r="D30" s="113">
        <v>43545</v>
      </c>
      <c r="E30" s="122">
        <v>8.58</v>
      </c>
    </row>
    <row r="31" spans="1:5" ht="12.75" customHeight="1">
      <c r="A31" s="106" t="s">
        <v>101</v>
      </c>
      <c r="B31" s="115" t="s">
        <v>88</v>
      </c>
      <c r="C31" s="121" t="s">
        <v>136</v>
      </c>
      <c r="D31" s="113">
        <v>43545</v>
      </c>
      <c r="E31" s="122">
        <v>15786.76</v>
      </c>
    </row>
    <row r="32" spans="1:5" ht="12.75" customHeight="1">
      <c r="A32" s="117" t="s">
        <v>101</v>
      </c>
      <c r="B32" s="111" t="s">
        <v>88</v>
      </c>
      <c r="C32" s="121" t="s">
        <v>137</v>
      </c>
      <c r="D32" s="113">
        <v>43545</v>
      </c>
      <c r="E32" s="122">
        <v>5175.66</v>
      </c>
    </row>
    <row r="33" spans="1:5" ht="12.75" customHeight="1">
      <c r="A33" s="176" t="s">
        <v>89</v>
      </c>
      <c r="B33" s="176"/>
      <c r="C33" s="176"/>
      <c r="D33" s="176"/>
      <c r="E33" s="127">
        <f>SUM(E4:E32)</f>
        <v>33625.19</v>
      </c>
    </row>
    <row r="34" spans="1:5" ht="12.75" customHeight="1">
      <c r="A34" s="130"/>
      <c r="B34" s="130"/>
      <c r="C34" s="130"/>
      <c r="D34" s="130"/>
      <c r="E34" s="131"/>
    </row>
    <row r="36" spans="1:5">
      <c r="A36" s="177" t="s">
        <v>90</v>
      </c>
      <c r="B36" s="175" t="s">
        <v>91</v>
      </c>
      <c r="C36" s="175"/>
      <c r="D36" s="175"/>
      <c r="E36" s="175"/>
    </row>
    <row r="37" spans="1:5">
      <c r="A37" s="177"/>
      <c r="B37" s="109" t="s">
        <v>86</v>
      </c>
      <c r="C37" s="175" t="s">
        <v>92</v>
      </c>
      <c r="D37" s="175"/>
      <c r="E37" s="101" t="s">
        <v>93</v>
      </c>
    </row>
    <row r="38" spans="1:5">
      <c r="A38" s="124" t="s">
        <v>138</v>
      </c>
      <c r="B38" s="119">
        <v>43555</v>
      </c>
      <c r="C38" s="178" t="s">
        <v>94</v>
      </c>
      <c r="D38" s="179"/>
      <c r="E38" s="125">
        <v>930</v>
      </c>
    </row>
    <row r="39" spans="1:5">
      <c r="A39" s="124" t="s">
        <v>139</v>
      </c>
      <c r="B39" s="119">
        <v>43555</v>
      </c>
      <c r="C39" s="178" t="s">
        <v>94</v>
      </c>
      <c r="D39" s="179"/>
      <c r="E39" s="125">
        <v>248</v>
      </c>
    </row>
    <row r="40" spans="1:5">
      <c r="A40" s="124" t="s">
        <v>140</v>
      </c>
      <c r="B40" s="119">
        <v>43555</v>
      </c>
      <c r="C40" s="178" t="s">
        <v>94</v>
      </c>
      <c r="D40" s="179"/>
      <c r="E40" s="125">
        <v>930</v>
      </c>
    </row>
    <row r="41" spans="1:5">
      <c r="A41" s="124" t="s">
        <v>141</v>
      </c>
      <c r="B41" s="119">
        <v>43555</v>
      </c>
      <c r="C41" s="178" t="s">
        <v>94</v>
      </c>
      <c r="D41" s="179"/>
      <c r="E41" s="126">
        <v>930</v>
      </c>
    </row>
    <row r="42" spans="1:5">
      <c r="A42" s="124" t="s">
        <v>142</v>
      </c>
      <c r="B42" s="119">
        <v>43555</v>
      </c>
      <c r="C42" s="178" t="s">
        <v>94</v>
      </c>
      <c r="D42" s="179"/>
      <c r="E42" s="126">
        <v>930</v>
      </c>
    </row>
    <row r="43" spans="1:5">
      <c r="A43" s="124" t="s">
        <v>143</v>
      </c>
      <c r="B43" s="119">
        <v>43555</v>
      </c>
      <c r="C43" s="178" t="s">
        <v>94</v>
      </c>
      <c r="D43" s="179"/>
      <c r="E43" s="126">
        <v>430</v>
      </c>
    </row>
    <row r="44" spans="1:5">
      <c r="A44" s="124" t="s">
        <v>144</v>
      </c>
      <c r="B44" s="119">
        <v>43555</v>
      </c>
      <c r="C44" s="178" t="s">
        <v>94</v>
      </c>
      <c r="D44" s="179"/>
      <c r="E44" s="126">
        <v>930</v>
      </c>
    </row>
    <row r="45" spans="1:5">
      <c r="A45" s="124" t="s">
        <v>140</v>
      </c>
      <c r="B45" s="119">
        <v>43555</v>
      </c>
      <c r="C45" s="178" t="s">
        <v>149</v>
      </c>
      <c r="D45" s="179"/>
      <c r="E45" s="126">
        <v>145.5</v>
      </c>
    </row>
    <row r="46" spans="1:5">
      <c r="A46" s="124" t="s">
        <v>150</v>
      </c>
      <c r="B46" s="119">
        <v>43555</v>
      </c>
      <c r="C46" s="178" t="s">
        <v>149</v>
      </c>
      <c r="D46" s="179"/>
      <c r="E46" s="126">
        <v>2202.6999999999998</v>
      </c>
    </row>
    <row r="47" spans="1:5">
      <c r="A47" s="130"/>
      <c r="B47" s="130"/>
      <c r="C47" s="130"/>
      <c r="D47" s="130"/>
      <c r="E47" s="131"/>
    </row>
    <row r="48" spans="1:5">
      <c r="A48" s="130"/>
      <c r="B48" s="130"/>
      <c r="C48" s="130"/>
      <c r="D48" s="130"/>
      <c r="E48" s="131"/>
    </row>
    <row r="49" spans="1:5">
      <c r="A49" s="130"/>
      <c r="B49" s="130"/>
      <c r="C49" s="130"/>
      <c r="D49" s="130"/>
      <c r="E49" s="131"/>
    </row>
    <row r="50" spans="1:5">
      <c r="A50" s="130"/>
      <c r="B50" s="130"/>
      <c r="C50" s="130"/>
      <c r="D50" s="130"/>
      <c r="E50" s="131"/>
    </row>
    <row r="51" spans="1:5">
      <c r="A51" s="130"/>
      <c r="B51" s="130"/>
      <c r="C51" s="130"/>
      <c r="D51" s="130"/>
      <c r="E51" s="131"/>
    </row>
    <row r="52" spans="1:5">
      <c r="A52" s="130"/>
      <c r="B52" s="130"/>
      <c r="C52" s="130"/>
      <c r="D52" s="130"/>
      <c r="E52" s="131"/>
    </row>
    <row r="53" spans="1:5">
      <c r="A53" s="130"/>
      <c r="B53" s="130"/>
      <c r="C53" s="130"/>
      <c r="D53" s="130"/>
      <c r="E53" s="131"/>
    </row>
    <row r="54" spans="1:5">
      <c r="A54" s="130"/>
      <c r="B54" s="130"/>
      <c r="C54" s="130"/>
      <c r="D54" s="130"/>
      <c r="E54" s="131"/>
    </row>
    <row r="55" spans="1:5">
      <c r="A55" s="130"/>
      <c r="B55" s="130"/>
      <c r="C55" s="130"/>
      <c r="D55" s="130"/>
      <c r="E55" s="131"/>
    </row>
    <row r="56" spans="1:5">
      <c r="A56" s="130"/>
      <c r="B56" s="130"/>
      <c r="C56" s="130"/>
      <c r="D56" s="130"/>
      <c r="E56" s="131"/>
    </row>
    <row r="57" spans="1:5">
      <c r="A57" s="130"/>
      <c r="B57" s="130"/>
      <c r="C57" s="130"/>
      <c r="D57" s="130"/>
      <c r="E57" s="131"/>
    </row>
    <row r="58" spans="1:5">
      <c r="A58" s="130"/>
      <c r="B58" s="130"/>
      <c r="C58" s="130"/>
      <c r="D58" s="130"/>
      <c r="E58" s="131"/>
    </row>
    <row r="59" spans="1:5">
      <c r="A59" s="130"/>
      <c r="B59" s="130"/>
      <c r="C59" s="130"/>
      <c r="D59" s="130"/>
      <c r="E59" s="131"/>
    </row>
    <row r="60" spans="1:5">
      <c r="A60" s="130"/>
      <c r="B60" s="130"/>
      <c r="C60" s="130"/>
      <c r="D60" s="130"/>
      <c r="E60" s="131"/>
    </row>
    <row r="61" spans="1:5">
      <c r="A61" s="130"/>
      <c r="B61" s="130"/>
      <c r="C61" s="130"/>
      <c r="D61" s="130"/>
      <c r="E61" s="131"/>
    </row>
    <row r="62" spans="1:5">
      <c r="A62" s="130"/>
      <c r="B62" s="130"/>
      <c r="C62" s="130"/>
      <c r="D62" s="130"/>
      <c r="E62" s="131"/>
    </row>
    <row r="63" spans="1:5">
      <c r="A63" s="124" t="s">
        <v>143</v>
      </c>
      <c r="B63" s="119">
        <v>43555</v>
      </c>
      <c r="C63" s="178" t="s">
        <v>149</v>
      </c>
      <c r="D63" s="179"/>
      <c r="E63" s="126">
        <v>3056.2</v>
      </c>
    </row>
    <row r="64" spans="1:5">
      <c r="A64" s="124" t="s">
        <v>145</v>
      </c>
      <c r="B64" s="119">
        <v>43555</v>
      </c>
      <c r="C64" s="178" t="s">
        <v>146</v>
      </c>
      <c r="D64" s="179"/>
      <c r="E64" s="126">
        <v>4150</v>
      </c>
    </row>
    <row r="65" spans="1:5">
      <c r="A65" s="124" t="s">
        <v>145</v>
      </c>
      <c r="B65" s="119">
        <v>43555</v>
      </c>
      <c r="C65" s="178" t="s">
        <v>147</v>
      </c>
      <c r="D65" s="179"/>
      <c r="E65" s="126">
        <v>16600</v>
      </c>
    </row>
    <row r="66" spans="1:5">
      <c r="A66" s="124" t="s">
        <v>148</v>
      </c>
      <c r="B66" s="119">
        <v>43555</v>
      </c>
      <c r="C66" s="178" t="s">
        <v>146</v>
      </c>
      <c r="D66" s="179"/>
      <c r="E66" s="126">
        <v>4200</v>
      </c>
    </row>
    <row r="67" spans="1:5">
      <c r="A67" s="123" t="s">
        <v>148</v>
      </c>
      <c r="B67" s="119">
        <v>43555</v>
      </c>
      <c r="C67" s="178" t="s">
        <v>147</v>
      </c>
      <c r="D67" s="179"/>
      <c r="E67" s="126">
        <v>16800</v>
      </c>
    </row>
    <row r="68" spans="1:5">
      <c r="A68" s="117"/>
      <c r="B68" s="119"/>
      <c r="C68" s="178"/>
      <c r="D68" s="179"/>
      <c r="E68" s="126"/>
    </row>
    <row r="69" spans="1:5">
      <c r="A69" s="176" t="s">
        <v>89</v>
      </c>
      <c r="B69" s="176"/>
      <c r="C69" s="176"/>
      <c r="D69" s="176"/>
      <c r="E69" s="127">
        <f>SUM(E38:E68)</f>
        <v>52482.400000000001</v>
      </c>
    </row>
    <row r="70" spans="1:5">
      <c r="A70" s="130"/>
      <c r="B70" s="130"/>
      <c r="C70" s="130"/>
      <c r="D70" s="130"/>
      <c r="E70" s="131"/>
    </row>
    <row r="71" spans="1:5">
      <c r="A71" s="130"/>
      <c r="B71" s="130"/>
      <c r="C71" s="130"/>
      <c r="D71" s="130"/>
      <c r="E71" s="131"/>
    </row>
    <row r="72" spans="1:5" ht="15">
      <c r="A72" s="173" t="s">
        <v>102</v>
      </c>
      <c r="B72" s="173"/>
      <c r="C72" s="173"/>
      <c r="D72" s="173"/>
    </row>
    <row r="73" spans="1:5">
      <c r="A73" s="180" t="s">
        <v>95</v>
      </c>
      <c r="B73" s="180"/>
      <c r="C73" s="180"/>
      <c r="D73" s="128">
        <f>E33</f>
        <v>33625.19</v>
      </c>
    </row>
    <row r="74" spans="1:5">
      <c r="A74" s="180" t="s">
        <v>96</v>
      </c>
      <c r="B74" s="180"/>
      <c r="C74" s="180"/>
      <c r="D74" s="125">
        <f>E69</f>
        <v>52482.400000000001</v>
      </c>
    </row>
    <row r="75" spans="1:5">
      <c r="A75" s="176" t="s">
        <v>97</v>
      </c>
      <c r="B75" s="176"/>
      <c r="C75" s="176"/>
      <c r="D75" s="129">
        <f>SUM(D73:D74)</f>
        <v>86107.59</v>
      </c>
    </row>
  </sheetData>
  <mergeCells count="26">
    <mergeCell ref="C43:D43"/>
    <mergeCell ref="C65:D65"/>
    <mergeCell ref="C66:D66"/>
    <mergeCell ref="C67:D67"/>
    <mergeCell ref="C45:D45"/>
    <mergeCell ref="C46:D46"/>
    <mergeCell ref="C63:D63"/>
    <mergeCell ref="C38:D38"/>
    <mergeCell ref="C39:D39"/>
    <mergeCell ref="C40:D40"/>
    <mergeCell ref="C41:D41"/>
    <mergeCell ref="C42:D42"/>
    <mergeCell ref="A75:C75"/>
    <mergeCell ref="C44:D44"/>
    <mergeCell ref="A69:D69"/>
    <mergeCell ref="A72:D72"/>
    <mergeCell ref="A73:C73"/>
    <mergeCell ref="A74:C74"/>
    <mergeCell ref="C64:D64"/>
    <mergeCell ref="C68:D68"/>
    <mergeCell ref="A1:E1"/>
    <mergeCell ref="B2:E2"/>
    <mergeCell ref="A33:D33"/>
    <mergeCell ref="A36:A37"/>
    <mergeCell ref="B36:E36"/>
    <mergeCell ref="C37:D37"/>
  </mergeCells>
  <pageMargins left="0.70866141732283472" right="0.70866141732283472" top="0.39370078740157483" bottom="0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sqref="A1:C2"/>
    </sheetView>
  </sheetViews>
  <sheetFormatPr baseColWidth="10" defaultRowHeight="12.75"/>
  <cols>
    <col min="1" max="1" width="12.7109375" customWidth="1"/>
    <col min="2" max="2" width="12" customWidth="1"/>
    <col min="3" max="3" width="16.140625" customWidth="1"/>
  </cols>
  <sheetData>
    <row r="1" spans="1:3" ht="24.75" customHeight="1">
      <c r="A1" s="181" t="s">
        <v>107</v>
      </c>
      <c r="B1" s="181"/>
      <c r="C1" s="181"/>
    </row>
    <row r="2" spans="1:3" ht="21.75" customHeight="1">
      <c r="A2" s="181"/>
      <c r="B2" s="181"/>
      <c r="C2" s="181"/>
    </row>
    <row r="3" spans="1:3">
      <c r="A3" s="104" t="s">
        <v>98</v>
      </c>
      <c r="B3" s="104" t="s">
        <v>99</v>
      </c>
      <c r="C3" s="104" t="s">
        <v>87</v>
      </c>
    </row>
    <row r="4" spans="1:3">
      <c r="A4" s="105" t="s">
        <v>106</v>
      </c>
      <c r="B4" s="94">
        <v>2019</v>
      </c>
      <c r="C4" s="95">
        <f>+'B.C- FONDO '!F21</f>
        <v>3590.33</v>
      </c>
    </row>
    <row r="5" spans="1:3">
      <c r="A5" s="105"/>
      <c r="B5" s="94"/>
      <c r="C5" s="95"/>
    </row>
    <row r="6" spans="1:3">
      <c r="A6" s="94"/>
      <c r="B6" s="94"/>
      <c r="C6" s="95"/>
    </row>
    <row r="7" spans="1:3" ht="15">
      <c r="A7" s="174" t="s">
        <v>97</v>
      </c>
      <c r="B7" s="174"/>
      <c r="C7" s="96">
        <f>SUM(C4:C6)</f>
        <v>3590.33</v>
      </c>
    </row>
  </sheetData>
  <mergeCells count="2">
    <mergeCell ref="A1:C2"/>
    <mergeCell ref="A7:B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B.C- FONDO </vt:lpstr>
      <vt:lpstr>FORMATO "A" AFOCAT</vt:lpstr>
      <vt:lpstr>FORMATO "B" AFOCAT</vt:lpstr>
      <vt:lpstr>FORMATO "A"- FONDO 2</vt:lpstr>
      <vt:lpstr>FORMATO "B" - FONDO 2</vt:lpstr>
      <vt:lpstr>FORMATO "B-C" AFOCAT</vt:lpstr>
      <vt:lpstr>1004</vt:lpstr>
      <vt:lpstr>2601</vt:lpstr>
      <vt:lpstr>2701</vt:lpstr>
      <vt:lpstr>'B.C- FONDO '!Área_de_impresión</vt:lpstr>
      <vt:lpstr>'FORMATO "A"- FONDO 2'!Área_de_impresión</vt:lpstr>
      <vt:lpstr>'FORMATO "B" - FONDO 2'!Área_de_impresión</vt:lpstr>
      <vt:lpstr>'FORMATO "B" AFOCAT'!Área_de_impresión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UNOWN</cp:lastModifiedBy>
  <cp:lastPrinted>2019-04-24T17:46:49Z</cp:lastPrinted>
  <dcterms:created xsi:type="dcterms:W3CDTF">2019-02-27T16:22:54Z</dcterms:created>
  <dcterms:modified xsi:type="dcterms:W3CDTF">2019-05-29T14:36:32Z</dcterms:modified>
</cp:coreProperties>
</file>