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EE.FF.-2019\"/>
    </mc:Choice>
  </mc:AlternateContent>
  <bookViews>
    <workbookView xWindow="0" yWindow="0" windowWidth="20490" windowHeight="7650"/>
  </bookViews>
  <sheets>
    <sheet name="B.C- FONDO " sheetId="1" r:id="rId1"/>
    <sheet name="FORMATO &quot;A&quot;- FONDO 2" sheetId="2" r:id="rId2"/>
    <sheet name="FORMATO &quot;B&quot; - FONDO 2" sheetId="3" r:id="rId3"/>
    <sheet name="1004" sheetId="4" r:id="rId4"/>
    <sheet name="2601" sheetId="5" r:id="rId5"/>
    <sheet name="2701" sheetId="6" r:id="rId6"/>
  </sheets>
  <definedNames>
    <definedName name="_xlnm.Print_Area" localSheetId="0">'B.C- FONDO '!$A$1:$G$56</definedName>
    <definedName name="_xlnm.Print_Area" localSheetId="1">'FORMATO "A"- FONDO 2'!$A$1:$I$29</definedName>
    <definedName name="_xlnm.Print_Area" localSheetId="2">'FORMATO "B" - FONDO 2'!$A$1:$E$36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E17" i="1"/>
  <c r="E35" i="1"/>
  <c r="H19" i="2" l="1"/>
  <c r="G29" i="1"/>
  <c r="D29" i="1"/>
  <c r="G30" i="1"/>
  <c r="F39" i="1"/>
  <c r="F49" i="1"/>
  <c r="E49" i="1"/>
  <c r="E16" i="1"/>
  <c r="E13" i="1"/>
  <c r="F16" i="1"/>
  <c r="E37" i="5" l="1"/>
  <c r="D62" i="5" s="1"/>
  <c r="D64" i="5" s="1"/>
  <c r="E59" i="5"/>
  <c r="D63" i="5" s="1"/>
  <c r="C7" i="6"/>
  <c r="C3" i="4"/>
  <c r="C8" i="4" s="1"/>
  <c r="E37" i="1" l="1"/>
  <c r="E18" i="1"/>
  <c r="F43" i="1"/>
  <c r="D30" i="1"/>
  <c r="D35" i="1"/>
  <c r="D33" i="1"/>
  <c r="D42" i="1"/>
  <c r="D39" i="1"/>
  <c r="D14" i="3" l="1"/>
  <c r="D17" i="3" s="1"/>
  <c r="D19" i="3" s="1"/>
  <c r="D21" i="3" s="1"/>
  <c r="E23" i="2"/>
  <c r="I19" i="2"/>
  <c r="I15" i="2"/>
  <c r="I12" i="2"/>
  <c r="G43" i="1"/>
  <c r="F42" i="1"/>
  <c r="G41" i="1"/>
  <c r="G40" i="1"/>
  <c r="G39" i="1" s="1"/>
  <c r="C12" i="3" s="1"/>
  <c r="C14" i="3" s="1"/>
  <c r="C17" i="3" s="1"/>
  <c r="G37" i="1"/>
  <c r="G36" i="1"/>
  <c r="C16" i="3" s="1"/>
  <c r="F35" i="1"/>
  <c r="G34" i="1"/>
  <c r="F33" i="1"/>
  <c r="E33" i="1"/>
  <c r="G33" i="1" s="1"/>
  <c r="C15" i="3" s="1"/>
  <c r="H20" i="2"/>
  <c r="G27" i="1"/>
  <c r="G25" i="1" s="1"/>
  <c r="H17" i="2" s="1"/>
  <c r="H15" i="2" s="1"/>
  <c r="F25" i="1"/>
  <c r="G23" i="1"/>
  <c r="F22" i="1"/>
  <c r="G22" i="1" s="1"/>
  <c r="H11" i="2" s="1"/>
  <c r="E22" i="1"/>
  <c r="G21" i="1"/>
  <c r="F20" i="1"/>
  <c r="E20" i="1"/>
  <c r="G20" i="1" s="1"/>
  <c r="H10" i="2" s="1"/>
  <c r="H12" i="2" s="1"/>
  <c r="F17" i="1"/>
  <c r="G16" i="1"/>
  <c r="G15" i="1"/>
  <c r="G14" i="1"/>
  <c r="F13" i="1"/>
  <c r="G42" i="1" l="1"/>
  <c r="C18" i="3"/>
  <c r="C19" i="3" s="1"/>
  <c r="C21" i="3" s="1"/>
  <c r="H21" i="2" s="1"/>
  <c r="H22" i="2" s="1"/>
  <c r="H23" i="2" s="1"/>
  <c r="I22" i="2"/>
  <c r="I23" i="2" s="1"/>
  <c r="G17" i="1"/>
  <c r="D11" i="2" s="1"/>
  <c r="G13" i="1"/>
  <c r="D10" i="2" s="1"/>
  <c r="D23" i="2" s="1"/>
  <c r="G35" i="1"/>
</calcChain>
</file>

<file path=xl/sharedStrings.xml><?xml version="1.0" encoding="utf-8"?>
<sst xmlns="http://schemas.openxmlformats.org/spreadsheetml/2006/main" count="245" uniqueCount="153">
  <si>
    <t>B/C - FONDO</t>
  </si>
  <si>
    <t>ASOCIACION DE USUARIOS DEL FONDO REGIONAL CONTRA ACCIDENTES DE TRANSITO-FORCAT</t>
  </si>
  <si>
    <t xml:space="preserve">BALANCE DE COMPROBACIÓN DE SALDOS </t>
  </si>
  <si>
    <t>CONCEPTO</t>
  </si>
  <si>
    <t>SALDO ANTERIOR</t>
  </si>
  <si>
    <t>MOVIMIENTO</t>
  </si>
  <si>
    <t>SALDO FINAL</t>
  </si>
  <si>
    <t>S/.</t>
  </si>
  <si>
    <t>DEBE</t>
  </si>
  <si>
    <t>HABER</t>
  </si>
  <si>
    <t>ACTIVO</t>
  </si>
  <si>
    <t>CAJA Y BANCOS</t>
  </si>
  <si>
    <t>CAJA</t>
  </si>
  <si>
    <t>BANCOS LOCALES</t>
  </si>
  <si>
    <t xml:space="preserve">OTRAS INSTITUCIONES FINANCIERAS </t>
  </si>
  <si>
    <t xml:space="preserve">FIDEICOMISO </t>
  </si>
  <si>
    <t>FIDEICOMISO</t>
  </si>
  <si>
    <t>PASIVO</t>
  </si>
  <si>
    <t>SINIESTROS POR PAGAR</t>
  </si>
  <si>
    <t xml:space="preserve">SINIESTROS POR PAGAR </t>
  </si>
  <si>
    <t>APORTES POR PAGAR</t>
  </si>
  <si>
    <t>Aportes por pagar al Fondo de Compensacion</t>
  </si>
  <si>
    <t>PATRIMONIO</t>
  </si>
  <si>
    <t xml:space="preserve"> </t>
  </si>
  <si>
    <t>FONDO SOCIAL</t>
  </si>
  <si>
    <t xml:space="preserve">APORTACIONES PARA EL FONDO MINIMO </t>
  </si>
  <si>
    <t>APORTES EXTRAORDINARIOS</t>
  </si>
  <si>
    <t>ADMINISTRACIÓN DE EXCEDENTES</t>
  </si>
  <si>
    <t>RESULTADOS ACUMULADOS</t>
  </si>
  <si>
    <t>UTILIDADES OBTENIDAS</t>
  </si>
  <si>
    <t>RESULTADO DEL EJERCICIO</t>
  </si>
  <si>
    <t>EGRESOS</t>
  </si>
  <si>
    <t xml:space="preserve">SINIESTROS </t>
  </si>
  <si>
    <t>SINIESTROS CAT</t>
  </si>
  <si>
    <t>GASTOS DE ADMINISTRACION</t>
  </si>
  <si>
    <t>APORTES AL FONDO DE COMPENSACION DEL SOAT Y CAT</t>
  </si>
  <si>
    <t>CARGAS DIVERSAS DE GESTION</t>
  </si>
  <si>
    <t>INGRESOS</t>
  </si>
  <si>
    <t>INGRESOS POR CAT EMITIDOS</t>
  </si>
  <si>
    <t>APORTES DE RIESGO</t>
  </si>
  <si>
    <t>RECUPERO DE SINIESTROS</t>
  </si>
  <si>
    <t>INGRESOS DIVERSOS</t>
  </si>
  <si>
    <t>RENDIMIENTO DEL FONDO</t>
  </si>
  <si>
    <t>GANANCIAS Y PERDIDAS</t>
  </si>
  <si>
    <t>.</t>
  </si>
  <si>
    <t>RESULTADO DE OPERACIÓN</t>
  </si>
  <si>
    <t>RESULTADO DE OPERACION</t>
  </si>
  <si>
    <t xml:space="preserve">UTILIDAD (PERDIDA) </t>
  </si>
  <si>
    <t xml:space="preserve">    FORMA  A :FONDO</t>
  </si>
  <si>
    <t>Periodo actual</t>
  </si>
  <si>
    <t>Periodo anterior</t>
  </si>
  <si>
    <t>PASIVO Y PATRIMONIO</t>
  </si>
  <si>
    <t>10  Caja y Bancos</t>
  </si>
  <si>
    <t>26  Siniestros por pagar</t>
  </si>
  <si>
    <t>15  Fideicomiso</t>
  </si>
  <si>
    <t>27 Aportes Por Pagar</t>
  </si>
  <si>
    <t>Total del Pasivo</t>
  </si>
  <si>
    <t>37  Fondo Social</t>
  </si>
  <si>
    <t>- 3701  Aportaciones para el Fondo Mínimo</t>
  </si>
  <si>
    <t>- 3702  Aportes extraordinarios</t>
  </si>
  <si>
    <t>- 3703  (Administración de excedentes)</t>
  </si>
  <si>
    <t>38 Resultados Acumulados</t>
  </si>
  <si>
    <t>3801  Resultados acumulados</t>
  </si>
  <si>
    <t>3803  Resultado del Ejercicio</t>
  </si>
  <si>
    <t>Total Patrimonio</t>
  </si>
  <si>
    <t>Total del Activo</t>
  </si>
  <si>
    <t>Total Pasivo y Patrimonio</t>
  </si>
  <si>
    <t>FORMATO "B" FONDO</t>
  </si>
  <si>
    <t>Período anterior</t>
  </si>
  <si>
    <t>5005  Aportes de riesgo</t>
  </si>
  <si>
    <t>5006  Recupero de siniestros</t>
  </si>
  <si>
    <t>Total ingresos por CAT</t>
  </si>
  <si>
    <t>4201  Siniestros por CAT</t>
  </si>
  <si>
    <t xml:space="preserve">4701  Contribucion Al Fondo de Compensacion </t>
  </si>
  <si>
    <t>Resultado de operaciones por CAT emitidos</t>
  </si>
  <si>
    <t>5705 – 4704  Otros Ingresos y egresos (neto)</t>
  </si>
  <si>
    <t>60  Resultado de operación</t>
  </si>
  <si>
    <t>6801 Utilidad (Pérdida) neta</t>
  </si>
  <si>
    <t>Al 31 de Enero del 2019.</t>
  </si>
  <si>
    <t>ESTADO DE GANANCIAS Y PERDIDAS AL 31 DE ENERO  DEL 2019</t>
  </si>
  <si>
    <t>BALANCE GENERAL AL : 31 de Enero  del   2019</t>
  </si>
  <si>
    <t>Anexo del rubro 10. Caja y Bancos</t>
  </si>
  <si>
    <t>1001. Caja</t>
  </si>
  <si>
    <t xml:space="preserve">1004 OTRAS INSTITUCIONES FINANCIERAS </t>
  </si>
  <si>
    <t>100401 Caja Sullana cta N° 108-106-1001645</t>
  </si>
  <si>
    <t>Saldo al 31/01/2019</t>
  </si>
  <si>
    <t>Documento pendiente de pago</t>
  </si>
  <si>
    <t>Nombre de la Entidad o Médico</t>
  </si>
  <si>
    <t>Tipo</t>
  </si>
  <si>
    <t>Número</t>
  </si>
  <si>
    <t>Fecha</t>
  </si>
  <si>
    <t>Importe</t>
  </si>
  <si>
    <t>Factura</t>
  </si>
  <si>
    <t>Sub Total</t>
  </si>
  <si>
    <t>Nombres y Apellidos Beneficiario</t>
  </si>
  <si>
    <t>Datos de la Solicitud</t>
  </si>
  <si>
    <t>Cobertura</t>
  </si>
  <si>
    <t>importe</t>
  </si>
  <si>
    <t>PEREZ PEREZ HORACIO</t>
  </si>
  <si>
    <t>INCAPACIDAD TEMPORAL</t>
  </si>
  <si>
    <t xml:space="preserve">Hospitales, Centros de Salud Públicos y/o Privados; y médicos </t>
  </si>
  <si>
    <t>Personas naturales</t>
  </si>
  <si>
    <t>TOTAL</t>
  </si>
  <si>
    <t>Mes</t>
  </si>
  <si>
    <t>Año</t>
  </si>
  <si>
    <t>Anexo del rubro 27. Aportes por pagar   (Fondo de Compensación del SOAT y del CAT)   al 31/01/2019</t>
  </si>
  <si>
    <t>ENERO</t>
  </si>
  <si>
    <t>Anexo del rubro 26. Siniestros por pagar al 31/01/2019</t>
  </si>
  <si>
    <t>CRISTHOPER LUIS BARRENA MILLAN</t>
  </si>
  <si>
    <t>PEDRO RUFINO MORALES TORRES</t>
  </si>
  <si>
    <t>GRICELDA TUQUILLAHUANCA CRISANTO</t>
  </si>
  <si>
    <t>SANTOS ANA SANCHEZ DE ACUÑA</t>
  </si>
  <si>
    <t>CARLO JAVIER GONZALEZ BAUTISTA</t>
  </si>
  <si>
    <t>ERICK ALEXANDER YAUCE CARRASCO</t>
  </si>
  <si>
    <t>JOSE WILSON CARRERO AGUILAR</t>
  </si>
  <si>
    <t>OSCAR CHERO PALACIOS</t>
  </si>
  <si>
    <t>FELIZ LOPEZ MONJA</t>
  </si>
  <si>
    <t>ROSA YSABEL RODRIGUEZ REQUEJO</t>
  </si>
  <si>
    <t>VIRGINIA PAOLA RAMOS MORI</t>
  </si>
  <si>
    <t>RESUMEN Anexo del rubro 26. Siniestros por pagar al 31/01/2019</t>
  </si>
  <si>
    <t>CLINICA MILENIUM</t>
  </si>
  <si>
    <t>JESUS YOEL AYALA CHUCHON</t>
  </si>
  <si>
    <t>GASTOS MÉDICOS</t>
  </si>
  <si>
    <t>001-0006032</t>
  </si>
  <si>
    <t>001-0006033</t>
  </si>
  <si>
    <t>001-0006034</t>
  </si>
  <si>
    <t>001-0006071</t>
  </si>
  <si>
    <t>001-0006097</t>
  </si>
  <si>
    <t>001-0006115</t>
  </si>
  <si>
    <t>001-0006116</t>
  </si>
  <si>
    <t>001-0006120</t>
  </si>
  <si>
    <t>001-0006121</t>
  </si>
  <si>
    <t>001-0006122</t>
  </si>
  <si>
    <t>001-00061213</t>
  </si>
  <si>
    <t>001-0006126</t>
  </si>
  <si>
    <t>001-0006127</t>
  </si>
  <si>
    <t>001-0006128</t>
  </si>
  <si>
    <t>001-0006130</t>
  </si>
  <si>
    <t>001-0006131</t>
  </si>
  <si>
    <t>001-0006132</t>
  </si>
  <si>
    <t>001-0006133</t>
  </si>
  <si>
    <t>001-0006134</t>
  </si>
  <si>
    <t>001-0006135</t>
  </si>
  <si>
    <t>001-0006137</t>
  </si>
  <si>
    <t>001-0006138</t>
  </si>
  <si>
    <t>001-0006139</t>
  </si>
  <si>
    <t>001-0006143</t>
  </si>
  <si>
    <t>001-0006144</t>
  </si>
  <si>
    <t>001-0006145</t>
  </si>
  <si>
    <t>001-0006146</t>
  </si>
  <si>
    <t>001-0006147</t>
  </si>
  <si>
    <t>001-0006149</t>
  </si>
  <si>
    <t>001-0006150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</si>
</sst>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&quot;S/&quot;* #,##0.00_ ;_ &quot;S/&quot;* \-#,##0.00_ ;_ &quot;S/&quot;* &quot;-&quot;??_ ;_ @_ "/>
    <numFmt numFmtId="164" formatCode="_-[$S/.-280A]\ * #,##0.00_ ;_-[$S/.-280A]\ * \-#,##0.00\ ;_-[$S/.-280A]\ * &quot;-&quot;??_ ;_-@_ "/>
    <numFmt numFmtId="165" formatCode="_ [$S/.-280A]\ * #,##0.00_ ;_ [$S/.-280A]\ * \-#,##0.00_ ;_ [$S/.-280A]\ * &quot;-&quot;??_ ;_ @_ "/>
  </numFmts>
  <fonts count="18">
    <font>
      <sz val="10"/>
      <name val="Arial"/>
    </font>
    <font>
      <b/>
      <sz val="11"/>
      <color theme="1"/>
      <name val="Calibri"/>
      <family val="2"/>
      <scheme val="minor"/>
    </font>
    <font>
      <b/>
      <sz val="11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10"/>
      <name val="Arial Narrow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0"/>
      <name val="Arial Narrow"/>
      <family val="2"/>
    </font>
    <font>
      <b/>
      <sz val="10"/>
      <name val="Arial"/>
      <family val="2"/>
    </font>
    <font>
      <sz val="8"/>
      <name val="Arial Narrow"/>
      <family val="2"/>
    </font>
    <font>
      <sz val="9"/>
      <name val="Antique Olive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top"/>
    </xf>
    <xf numFmtId="0" fontId="3" fillId="2" borderId="1" xfId="0" applyFont="1" applyFill="1" applyBorder="1" applyAlignment="1">
      <alignment vertical="top"/>
    </xf>
    <xf numFmtId="164" fontId="6" fillId="2" borderId="1" xfId="0" applyNumberFormat="1" applyFont="1" applyFill="1" applyBorder="1" applyAlignment="1">
      <alignment horizontal="center" vertical="center" wrapText="1"/>
    </xf>
    <xf numFmtId="164" fontId="7" fillId="2" borderId="8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top"/>
    </xf>
    <xf numFmtId="0" fontId="3" fillId="2" borderId="9" xfId="0" applyFont="1" applyFill="1" applyBorder="1" applyAlignment="1">
      <alignment vertical="top"/>
    </xf>
    <xf numFmtId="164" fontId="6" fillId="2" borderId="9" xfId="0" applyNumberFormat="1" applyFont="1" applyFill="1" applyBorder="1" applyAlignment="1">
      <alignment horizontal="center" vertical="center" wrapText="1"/>
    </xf>
    <xf numFmtId="164" fontId="6" fillId="2" borderId="10" xfId="0" applyNumberFormat="1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top"/>
    </xf>
    <xf numFmtId="0" fontId="4" fillId="2" borderId="9" xfId="0" applyFont="1" applyFill="1" applyBorder="1" applyAlignment="1">
      <alignment vertical="top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2" borderId="10" xfId="0" applyNumberFormat="1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vertical="center"/>
    </xf>
    <xf numFmtId="165" fontId="0" fillId="0" borderId="0" xfId="0" applyNumberFormat="1"/>
    <xf numFmtId="0" fontId="4" fillId="2" borderId="9" xfId="0" applyFont="1" applyFill="1" applyBorder="1" applyAlignment="1">
      <alignment vertical="center"/>
    </xf>
    <xf numFmtId="0" fontId="4" fillId="2" borderId="9" xfId="0" applyFont="1" applyFill="1" applyBorder="1" applyAlignment="1">
      <alignment horizontal="left" vertical="center"/>
    </xf>
    <xf numFmtId="164" fontId="0" fillId="0" borderId="0" xfId="0" applyNumberFormat="1"/>
    <xf numFmtId="165" fontId="6" fillId="0" borderId="11" xfId="0" applyNumberFormat="1" applyFont="1" applyBorder="1"/>
    <xf numFmtId="165" fontId="8" fillId="0" borderId="11" xfId="0" applyNumberFormat="1" applyFont="1" applyBorder="1"/>
    <xf numFmtId="164" fontId="9" fillId="2" borderId="10" xfId="0" applyNumberFormat="1" applyFont="1" applyFill="1" applyBorder="1" applyAlignment="1">
      <alignment horizontal="center" vertical="center" wrapText="1"/>
    </xf>
    <xf numFmtId="0" fontId="10" fillId="0" borderId="0" xfId="0" applyFont="1"/>
    <xf numFmtId="0" fontId="4" fillId="2" borderId="9" xfId="0" applyFont="1" applyFill="1" applyBorder="1" applyAlignment="1"/>
    <xf numFmtId="0" fontId="4" fillId="2" borderId="10" xfId="0" applyFont="1" applyFill="1" applyBorder="1" applyAlignment="1"/>
    <xf numFmtId="0" fontId="4" fillId="2" borderId="5" xfId="0" applyFont="1" applyFill="1" applyBorder="1" applyAlignment="1">
      <alignment horizontal="left" vertical="top"/>
    </xf>
    <xf numFmtId="0" fontId="4" fillId="2" borderId="5" xfId="0" applyFont="1" applyFill="1" applyBorder="1" applyAlignment="1">
      <alignment vertical="top"/>
    </xf>
    <xf numFmtId="0" fontId="4" fillId="2" borderId="5" xfId="0" applyFont="1" applyFill="1" applyBorder="1" applyAlignment="1"/>
    <xf numFmtId="0" fontId="4" fillId="2" borderId="12" xfId="0" applyFont="1" applyFill="1" applyBorder="1" applyAlignment="1"/>
    <xf numFmtId="0" fontId="5" fillId="2" borderId="13" xfId="0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165" fontId="5" fillId="2" borderId="14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vertical="center"/>
    </xf>
    <xf numFmtId="164" fontId="0" fillId="2" borderId="15" xfId="0" applyNumberFormat="1" applyFill="1" applyBorder="1"/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/>
    <xf numFmtId="0" fontId="0" fillId="0" borderId="0" xfId="0" applyAlignment="1">
      <alignment horizontal="center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11" fillId="0" borderId="0" xfId="0" applyFont="1" applyAlignment="1">
      <alignment horizontal="center"/>
    </xf>
    <xf numFmtId="0" fontId="12" fillId="0" borderId="0" xfId="0" applyFont="1"/>
    <xf numFmtId="0" fontId="5" fillId="0" borderId="0" xfId="0" applyFont="1" applyAlignment="1">
      <alignment horizont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left"/>
    </xf>
    <xf numFmtId="0" fontId="3" fillId="0" borderId="2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6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 vertical="top" wrapText="1"/>
    </xf>
    <xf numFmtId="0" fontId="3" fillId="0" borderId="20" xfId="0" applyFont="1" applyBorder="1" applyAlignment="1">
      <alignment horizontal="center" vertical="top" wrapText="1"/>
    </xf>
    <xf numFmtId="164" fontId="8" fillId="0" borderId="21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center" wrapText="1"/>
    </xf>
    <xf numFmtId="164" fontId="8" fillId="0" borderId="20" xfId="0" applyNumberFormat="1" applyFont="1" applyBorder="1" applyAlignment="1">
      <alignment vertical="center" wrapText="1"/>
    </xf>
    <xf numFmtId="164" fontId="8" fillId="0" borderId="19" xfId="0" applyNumberFormat="1" applyFont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164" fontId="6" fillId="0" borderId="20" xfId="0" applyNumberFormat="1" applyFont="1" applyBorder="1" applyAlignment="1">
      <alignment horizontal="center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center" wrapText="1"/>
    </xf>
    <xf numFmtId="164" fontId="6" fillId="0" borderId="0" xfId="0" applyNumberFormat="1" applyFont="1" applyAlignment="1">
      <alignment horizontal="center" vertical="center" wrapText="1"/>
    </xf>
    <xf numFmtId="164" fontId="8" fillId="0" borderId="23" xfId="0" applyNumberFormat="1" applyFont="1" applyBorder="1" applyAlignment="1">
      <alignment horizontal="center" vertical="center" wrapText="1"/>
    </xf>
    <xf numFmtId="164" fontId="8" fillId="0" borderId="6" xfId="0" applyNumberFormat="1" applyFont="1" applyBorder="1" applyAlignment="1">
      <alignment horizontal="center" vertical="center" wrapText="1"/>
    </xf>
    <xf numFmtId="164" fontId="6" fillId="0" borderId="6" xfId="0" applyNumberFormat="1" applyFont="1" applyBorder="1" applyAlignment="1">
      <alignment horizontal="center" vertical="center" wrapText="1"/>
    </xf>
    <xf numFmtId="164" fontId="6" fillId="0" borderId="13" xfId="0" applyNumberFormat="1" applyFont="1" applyBorder="1" applyAlignment="1">
      <alignment horizontal="center" vertical="center" wrapText="1"/>
    </xf>
    <xf numFmtId="164" fontId="6" fillId="0" borderId="24" xfId="0" applyNumberFormat="1" applyFont="1" applyBorder="1" applyAlignment="1">
      <alignment horizontal="center" vertical="center" wrapText="1"/>
    </xf>
    <xf numFmtId="164" fontId="6" fillId="0" borderId="25" xfId="0" applyNumberFormat="1" applyFont="1" applyBorder="1" applyAlignment="1">
      <alignment horizontal="center" vertical="center" wrapText="1"/>
    </xf>
    <xf numFmtId="0" fontId="13" fillId="0" borderId="26" xfId="0" applyFont="1" applyBorder="1" applyAlignment="1">
      <alignment horizontal="center" vertical="top" wrapText="1"/>
    </xf>
    <xf numFmtId="0" fontId="13" fillId="0" borderId="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0" fontId="14" fillId="0" borderId="21" xfId="0" applyFont="1" applyBorder="1" applyAlignment="1">
      <alignment wrapText="1"/>
    </xf>
    <xf numFmtId="0" fontId="11" fillId="0" borderId="0" xfId="0" applyFont="1"/>
    <xf numFmtId="0" fontId="3" fillId="0" borderId="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top" wrapText="1"/>
    </xf>
    <xf numFmtId="0" fontId="3" fillId="0" borderId="2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justify" vertical="top" wrapText="1"/>
    </xf>
    <xf numFmtId="164" fontId="8" fillId="0" borderId="17" xfId="0" applyNumberFormat="1" applyFont="1" applyBorder="1" applyAlignment="1">
      <alignment horizontal="center" vertical="top" wrapText="1"/>
    </xf>
    <xf numFmtId="164" fontId="8" fillId="0" borderId="2" xfId="0" applyNumberFormat="1" applyFont="1" applyBorder="1" applyAlignment="1">
      <alignment horizontal="center" vertical="top" wrapText="1"/>
    </xf>
    <xf numFmtId="0" fontId="4" fillId="0" borderId="20" xfId="0" applyFont="1" applyBorder="1" applyAlignment="1">
      <alignment horizontal="justify" vertical="center" wrapText="1"/>
    </xf>
    <xf numFmtId="164" fontId="8" fillId="0" borderId="22" xfId="0" applyNumberFormat="1" applyFont="1" applyBorder="1" applyAlignment="1">
      <alignment horizontal="center" vertical="center" wrapText="1"/>
    </xf>
    <xf numFmtId="164" fontId="8" fillId="0" borderId="15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justify" vertical="center" wrapText="1"/>
    </xf>
    <xf numFmtId="164" fontId="6" fillId="0" borderId="22" xfId="0" applyNumberFormat="1" applyFont="1" applyBorder="1" applyAlignment="1">
      <alignment horizontal="center" vertical="center" wrapText="1"/>
    </xf>
    <xf numFmtId="164" fontId="6" fillId="0" borderId="27" xfId="0" applyNumberFormat="1" applyFont="1" applyBorder="1" applyAlignment="1">
      <alignment horizontal="center" vertical="center" wrapText="1"/>
    </xf>
    <xf numFmtId="0" fontId="0" fillId="0" borderId="0" xfId="0" applyBorder="1"/>
    <xf numFmtId="164" fontId="6" fillId="0" borderId="7" xfId="0" applyNumberFormat="1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justify" vertical="center" wrapText="1"/>
    </xf>
    <xf numFmtId="164" fontId="4" fillId="0" borderId="0" xfId="0" applyNumberFormat="1" applyFont="1" applyBorder="1"/>
    <xf numFmtId="0" fontId="0" fillId="0" borderId="28" xfId="0" applyBorder="1"/>
    <xf numFmtId="4" fontId="0" fillId="0" borderId="28" xfId="0" applyNumberFormat="1" applyBorder="1"/>
    <xf numFmtId="4" fontId="1" fillId="0" borderId="28" xfId="0" applyNumberFormat="1" applyFont="1" applyBorder="1"/>
    <xf numFmtId="4" fontId="0" fillId="0" borderId="0" xfId="0" applyNumberFormat="1"/>
    <xf numFmtId="0" fontId="0" fillId="0" borderId="0" xfId="0" applyFont="1"/>
    <xf numFmtId="0" fontId="0" fillId="0" borderId="28" xfId="0" applyFont="1" applyBorder="1"/>
    <xf numFmtId="0" fontId="0" fillId="0" borderId="28" xfId="0" applyFont="1" applyBorder="1" applyAlignment="1">
      <alignment horizontal="center"/>
    </xf>
    <xf numFmtId="0" fontId="15" fillId="0" borderId="28" xfId="0" applyFont="1" applyFill="1" applyBorder="1" applyAlignment="1">
      <alignment horizontal="center"/>
    </xf>
    <xf numFmtId="4" fontId="0" fillId="0" borderId="28" xfId="0" applyNumberFormat="1" applyFont="1" applyBorder="1" applyAlignment="1">
      <alignment horizontal="right"/>
    </xf>
    <xf numFmtId="0" fontId="0" fillId="0" borderId="28" xfId="0" applyFont="1" applyBorder="1" applyAlignment="1">
      <alignment horizontal="left"/>
    </xf>
    <xf numFmtId="14" fontId="0" fillId="0" borderId="28" xfId="0" applyNumberFormat="1" applyFont="1" applyBorder="1" applyAlignment="1">
      <alignment horizontal="center"/>
    </xf>
    <xf numFmtId="0" fontId="16" fillId="0" borderId="28" xfId="0" applyFont="1" applyFill="1" applyBorder="1" applyAlignment="1">
      <alignment horizontal="center"/>
    </xf>
    <xf numFmtId="4" fontId="16" fillId="0" borderId="28" xfId="0" applyNumberFormat="1" applyFont="1" applyFill="1" applyBorder="1"/>
    <xf numFmtId="4" fontId="0" fillId="0" borderId="28" xfId="0" applyNumberFormat="1" applyFont="1" applyBorder="1"/>
    <xf numFmtId="0" fontId="15" fillId="0" borderId="28" xfId="0" applyFont="1" applyFill="1" applyBorder="1"/>
    <xf numFmtId="4" fontId="1" fillId="0" borderId="28" xfId="0" applyNumberFormat="1" applyFont="1" applyBorder="1" applyAlignment="1">
      <alignment horizontal="right"/>
    </xf>
    <xf numFmtId="0" fontId="15" fillId="0" borderId="0" xfId="0" applyFont="1" applyFill="1"/>
    <xf numFmtId="4" fontId="0" fillId="0" borderId="0" xfId="0" applyNumberFormat="1" applyFont="1" applyAlignment="1">
      <alignment horizontal="right"/>
    </xf>
    <xf numFmtId="14" fontId="15" fillId="0" borderId="28" xfId="0" applyNumberFormat="1" applyFont="1" applyFill="1" applyBorder="1" applyAlignment="1">
      <alignment horizontal="center"/>
    </xf>
    <xf numFmtId="4" fontId="15" fillId="0" borderId="28" xfId="0" applyNumberFormat="1" applyFont="1" applyFill="1" applyBorder="1" applyAlignment="1"/>
    <xf numFmtId="14" fontId="15" fillId="0" borderId="28" xfId="0" applyNumberFormat="1" applyFont="1" applyBorder="1" applyAlignment="1">
      <alignment horizontal="center"/>
    </xf>
    <xf numFmtId="0" fontId="15" fillId="0" borderId="28" xfId="0" applyFont="1" applyBorder="1" applyAlignment="1">
      <alignment horizontal="left" vertical="center"/>
    </xf>
    <xf numFmtId="0" fontId="0" fillId="0" borderId="28" xfId="0" applyBorder="1" applyAlignment="1">
      <alignment horizontal="center"/>
    </xf>
    <xf numFmtId="14" fontId="0" fillId="0" borderId="28" xfId="0" applyNumberFormat="1" applyBorder="1"/>
    <xf numFmtId="0" fontId="17" fillId="0" borderId="28" xfId="0" applyFont="1" applyBorder="1"/>
    <xf numFmtId="0" fontId="16" fillId="0" borderId="28" xfId="0" applyFont="1" applyBorder="1" applyAlignment="1">
      <alignment horizontal="left" vertical="center"/>
    </xf>
    <xf numFmtId="4" fontId="16" fillId="0" borderId="28" xfId="0" applyNumberFormat="1" applyFont="1" applyBorder="1" applyAlignment="1">
      <alignment horizontal="right"/>
    </xf>
    <xf numFmtId="14" fontId="16" fillId="0" borderId="28" xfId="0" applyNumberFormat="1" applyFont="1" applyBorder="1" applyAlignment="1">
      <alignment horizontal="center"/>
    </xf>
    <xf numFmtId="4" fontId="0" fillId="3" borderId="28" xfId="0" applyNumberFormat="1" applyFont="1" applyFill="1" applyBorder="1" applyAlignment="1">
      <alignment horizontal="right"/>
    </xf>
    <xf numFmtId="0" fontId="8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top"/>
    </xf>
    <xf numFmtId="0" fontId="4" fillId="2" borderId="5" xfId="0" applyFont="1" applyFill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9" xfId="0" applyFont="1" applyBorder="1" applyAlignment="1">
      <alignment horizontal="justify" vertical="center" wrapText="1"/>
    </xf>
    <xf numFmtId="0" fontId="6" fillId="0" borderId="22" xfId="0" applyFont="1" applyBorder="1" applyAlignment="1">
      <alignment horizontal="justify" vertical="center" wrapText="1"/>
    </xf>
    <xf numFmtId="0" fontId="3" fillId="0" borderId="19" xfId="0" applyFont="1" applyBorder="1" applyAlignment="1">
      <alignment horizontal="justify" vertical="center" wrapText="1"/>
    </xf>
    <xf numFmtId="0" fontId="3" fillId="0" borderId="22" xfId="0" applyFont="1" applyBorder="1" applyAlignment="1">
      <alignment horizontal="justify" vertical="center" wrapText="1"/>
    </xf>
    <xf numFmtId="0" fontId="13" fillId="0" borderId="18" xfId="0" applyFont="1" applyBorder="1" applyAlignment="1">
      <alignment horizontal="justify" vertical="top" wrapText="1"/>
    </xf>
    <xf numFmtId="0" fontId="13" fillId="0" borderId="15" xfId="0" applyFont="1" applyBorder="1" applyAlignment="1">
      <alignment horizontal="justify" vertical="top" wrapText="1"/>
    </xf>
    <xf numFmtId="0" fontId="4" fillId="0" borderId="18" xfId="0" applyFont="1" applyBorder="1" applyAlignment="1">
      <alignment horizontal="justify" vertical="top" wrapText="1"/>
    </xf>
    <xf numFmtId="0" fontId="4" fillId="0" borderId="15" xfId="0" applyFont="1" applyBorder="1" applyAlignment="1">
      <alignment horizontal="justify" vertical="top" wrapText="1"/>
    </xf>
    <xf numFmtId="0" fontId="11" fillId="0" borderId="21" xfId="0" applyFont="1" applyBorder="1" applyAlignment="1">
      <alignment horizontal="center" vertical="top" wrapText="1"/>
    </xf>
    <xf numFmtId="0" fontId="4" fillId="0" borderId="19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8" fillId="0" borderId="19" xfId="0" applyFont="1" applyBorder="1" applyAlignment="1">
      <alignment horizontal="justify" vertical="center" wrapText="1"/>
    </xf>
    <xf numFmtId="0" fontId="8" fillId="0" borderId="22" xfId="0" applyFont="1" applyBorder="1" applyAlignment="1">
      <alignment horizontal="justify" vertical="center" wrapText="1"/>
    </xf>
    <xf numFmtId="0" fontId="4" fillId="0" borderId="19" xfId="0" applyFont="1" applyBorder="1" applyAlignment="1">
      <alignment horizontal="justify" vertical="center" wrapText="1"/>
    </xf>
    <xf numFmtId="0" fontId="4" fillId="0" borderId="22" xfId="0" applyFont="1" applyBorder="1" applyAlignment="1">
      <alignment horizontal="justify" vertical="center" wrapText="1"/>
    </xf>
    <xf numFmtId="0" fontId="8" fillId="0" borderId="16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top" wrapText="1"/>
    </xf>
    <xf numFmtId="0" fontId="3" fillId="0" borderId="17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center" vertical="top" wrapText="1"/>
    </xf>
    <xf numFmtId="0" fontId="3" fillId="0" borderId="15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1" fillId="0" borderId="28" xfId="0" applyFont="1" applyBorder="1" applyAlignment="1">
      <alignment horizontal="center"/>
    </xf>
    <xf numFmtId="0" fontId="0" fillId="0" borderId="28" xfId="0" applyBorder="1" applyAlignment="1">
      <alignment horizontal="right"/>
    </xf>
    <xf numFmtId="0" fontId="0" fillId="0" borderId="28" xfId="0" applyFont="1" applyBorder="1" applyAlignment="1">
      <alignment horizontal="left"/>
    </xf>
    <xf numFmtId="0" fontId="0" fillId="0" borderId="28" xfId="0" applyFont="1" applyBorder="1" applyAlignment="1">
      <alignment horizontal="right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0" fillId="0" borderId="29" xfId="0" applyFont="1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28" xfId="0" applyFont="1" applyBorder="1" applyAlignment="1">
      <alignment horizontal="center"/>
    </xf>
    <xf numFmtId="0" fontId="0" fillId="0" borderId="28" xfId="0" applyFont="1" applyBorder="1" applyAlignment="1">
      <alignment horizontal="center" vertical="center"/>
    </xf>
    <xf numFmtId="0" fontId="0" fillId="0" borderId="28" xfId="0" applyBorder="1" applyAlignment="1">
      <alignment horizontal="center" wrapText="1"/>
    </xf>
    <xf numFmtId="4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5"/>
  <sheetViews>
    <sheetView tabSelected="1" topLeftCell="A25" zoomScaleNormal="100" workbookViewId="0">
      <selection activeCell="G42" sqref="G42"/>
    </sheetView>
  </sheetViews>
  <sheetFormatPr baseColWidth="10" defaultRowHeight="12.75"/>
  <cols>
    <col min="1" max="1" width="3.85546875" customWidth="1"/>
    <col min="2" max="2" width="9" customWidth="1"/>
    <col min="3" max="3" width="43" customWidth="1"/>
    <col min="4" max="6" width="14.85546875" customWidth="1"/>
    <col min="7" max="7" width="17.28515625" customWidth="1"/>
    <col min="9" max="9" width="14.85546875" bestFit="1" customWidth="1"/>
    <col min="10" max="10" width="15.85546875" bestFit="1" customWidth="1"/>
  </cols>
  <sheetData>
    <row r="1" spans="2:9" ht="16.5">
      <c r="B1" s="131" t="s">
        <v>0</v>
      </c>
      <c r="C1" s="131"/>
      <c r="D1" s="131"/>
      <c r="E1" s="131"/>
      <c r="F1" s="131"/>
      <c r="G1" s="131"/>
    </row>
    <row r="2" spans="2:9" ht="16.5">
      <c r="B2" s="1"/>
      <c r="C2" s="1"/>
      <c r="D2" s="1"/>
      <c r="E2" s="1"/>
      <c r="F2" s="1"/>
      <c r="G2" s="1"/>
    </row>
    <row r="3" spans="2:9" ht="16.5">
      <c r="B3" s="1"/>
      <c r="C3" s="1"/>
      <c r="D3" s="1"/>
      <c r="E3" s="1"/>
      <c r="F3" s="1"/>
      <c r="G3" s="1"/>
    </row>
    <row r="4" spans="2:9" ht="16.5">
      <c r="B4" s="1"/>
      <c r="C4" s="1"/>
      <c r="D4" s="1"/>
      <c r="E4" s="1"/>
      <c r="F4" s="1"/>
      <c r="G4" s="1"/>
    </row>
    <row r="5" spans="2:9" ht="13.5" customHeight="1">
      <c r="B5" s="132" t="s">
        <v>1</v>
      </c>
      <c r="C5" s="132"/>
      <c r="D5" s="132"/>
      <c r="E5" s="132"/>
      <c r="F5" s="132"/>
      <c r="G5" s="132"/>
    </row>
    <row r="6" spans="2:9" ht="18" customHeight="1">
      <c r="B6" s="132" t="s">
        <v>2</v>
      </c>
      <c r="C6" s="132"/>
      <c r="D6" s="132"/>
      <c r="E6" s="132"/>
      <c r="F6" s="132"/>
      <c r="G6" s="132"/>
    </row>
    <row r="7" spans="2:9" ht="18" customHeight="1">
      <c r="B7" s="132" t="s">
        <v>78</v>
      </c>
      <c r="C7" s="132"/>
      <c r="D7" s="132"/>
      <c r="E7" s="132"/>
      <c r="F7" s="132"/>
      <c r="G7" s="132"/>
    </row>
    <row r="8" spans="2:9" ht="18" customHeight="1">
      <c r="B8" s="2"/>
    </row>
    <row r="9" spans="2:9" ht="17.25" thickBot="1">
      <c r="B9" s="3"/>
      <c r="H9" s="132"/>
      <c r="I9" s="132"/>
    </row>
    <row r="10" spans="2:9" ht="14.25" customHeight="1" thickBot="1">
      <c r="B10" s="133"/>
      <c r="C10" s="135" t="s">
        <v>3</v>
      </c>
      <c r="D10" s="4" t="s">
        <v>4</v>
      </c>
      <c r="E10" s="137" t="s">
        <v>5</v>
      </c>
      <c r="F10" s="138"/>
      <c r="G10" s="4" t="s">
        <v>6</v>
      </c>
      <c r="H10" s="139"/>
      <c r="I10" s="139"/>
    </row>
    <row r="11" spans="2:9" ht="27.75" customHeight="1" thickBot="1">
      <c r="B11" s="134"/>
      <c r="C11" s="136"/>
      <c r="D11" s="5" t="s">
        <v>7</v>
      </c>
      <c r="E11" s="6" t="s">
        <v>8</v>
      </c>
      <c r="F11" s="6" t="s">
        <v>9</v>
      </c>
      <c r="G11" s="5" t="s">
        <v>7</v>
      </c>
    </row>
    <row r="12" spans="2:9" ht="13.5">
      <c r="B12" s="7">
        <v>1</v>
      </c>
      <c r="C12" s="8" t="s">
        <v>10</v>
      </c>
      <c r="D12" s="9"/>
      <c r="E12" s="9"/>
      <c r="F12" s="9"/>
      <c r="G12" s="10"/>
    </row>
    <row r="13" spans="2:9" ht="13.5">
      <c r="B13" s="11">
        <v>10</v>
      </c>
      <c r="C13" s="12" t="s">
        <v>11</v>
      </c>
      <c r="D13" s="13">
        <v>255368</v>
      </c>
      <c r="E13" s="13">
        <f>E16+E14+E15</f>
        <v>266983.27</v>
      </c>
      <c r="F13" s="13">
        <f>F16+F14+F15</f>
        <v>92177.5</v>
      </c>
      <c r="G13" s="14">
        <f t="shared" ref="G13:G18" si="0">D13+E13-F13</f>
        <v>430173.77</v>
      </c>
    </row>
    <row r="14" spans="2:9" ht="13.5">
      <c r="B14" s="15">
        <v>1001</v>
      </c>
      <c r="C14" s="16" t="s">
        <v>12</v>
      </c>
      <c r="D14" s="17">
        <v>1968</v>
      </c>
      <c r="E14" s="17"/>
      <c r="F14" s="17">
        <v>1968</v>
      </c>
      <c r="G14" s="18">
        <f t="shared" si="0"/>
        <v>0</v>
      </c>
    </row>
    <row r="15" spans="2:9" ht="13.5">
      <c r="B15" s="15">
        <v>1002</v>
      </c>
      <c r="C15" s="16" t="s">
        <v>13</v>
      </c>
      <c r="D15" s="17">
        <v>0</v>
      </c>
      <c r="E15" s="17"/>
      <c r="F15" s="17"/>
      <c r="G15" s="18">
        <f t="shared" si="0"/>
        <v>0</v>
      </c>
    </row>
    <row r="16" spans="2:9" ht="13.5">
      <c r="B16" s="15">
        <v>1004</v>
      </c>
      <c r="C16" s="16" t="s">
        <v>14</v>
      </c>
      <c r="D16" s="17">
        <v>253400</v>
      </c>
      <c r="E16" s="17">
        <f>264852+163.27+1968</f>
        <v>266983.27</v>
      </c>
      <c r="F16" s="17">
        <f>86453.89+3697+58.61</f>
        <v>90209.5</v>
      </c>
      <c r="G16" s="18">
        <f t="shared" si="0"/>
        <v>430173.77</v>
      </c>
    </row>
    <row r="17" spans="2:9" ht="13.5">
      <c r="B17" s="11">
        <v>15</v>
      </c>
      <c r="C17" s="12" t="s">
        <v>15</v>
      </c>
      <c r="D17" s="13">
        <v>2451318</v>
      </c>
      <c r="E17" s="13">
        <f>E18</f>
        <v>9569</v>
      </c>
      <c r="F17" s="13">
        <f>F18</f>
        <v>6321.08</v>
      </c>
      <c r="G17" s="14">
        <f t="shared" si="0"/>
        <v>2454565.92</v>
      </c>
    </row>
    <row r="18" spans="2:9" ht="13.5">
      <c r="B18" s="15">
        <v>1501</v>
      </c>
      <c r="C18" s="16" t="s">
        <v>16</v>
      </c>
      <c r="D18" s="17">
        <v>2451318</v>
      </c>
      <c r="E18" s="17">
        <f>9569+0</f>
        <v>9569</v>
      </c>
      <c r="F18" s="17">
        <v>6321.08</v>
      </c>
      <c r="G18" s="18">
        <f>D18+E18-F18</f>
        <v>2454565.92</v>
      </c>
    </row>
    <row r="19" spans="2:9" ht="16.5" customHeight="1">
      <c r="B19" s="11">
        <v>2</v>
      </c>
      <c r="C19" s="12" t="s">
        <v>17</v>
      </c>
      <c r="D19" s="17"/>
      <c r="E19" s="17"/>
      <c r="F19" s="17"/>
      <c r="G19" s="18"/>
    </row>
    <row r="20" spans="2:9" ht="20.25" customHeight="1">
      <c r="B20" s="19">
        <v>26</v>
      </c>
      <c r="C20" s="20" t="s">
        <v>18</v>
      </c>
      <c r="D20" s="13">
        <v>-6351</v>
      </c>
      <c r="E20" s="13">
        <f>E21</f>
        <v>86453.89</v>
      </c>
      <c r="F20" s="13">
        <f>F21</f>
        <v>126747.5</v>
      </c>
      <c r="G20" s="14">
        <f>D20-F20+E20</f>
        <v>-46644.61</v>
      </c>
    </row>
    <row r="21" spans="2:9" ht="13.5" customHeight="1">
      <c r="B21" s="15">
        <v>2601</v>
      </c>
      <c r="C21" s="16" t="s">
        <v>19</v>
      </c>
      <c r="D21" s="17">
        <v>-6351</v>
      </c>
      <c r="E21" s="17">
        <v>86453.89</v>
      </c>
      <c r="F21" s="17">
        <v>126747.5</v>
      </c>
      <c r="G21" s="18">
        <f>D21-F21+E21</f>
        <v>-46644.61</v>
      </c>
      <c r="I21" s="21"/>
    </row>
    <row r="22" spans="2:9" ht="20.25" customHeight="1">
      <c r="B22" s="19">
        <v>27</v>
      </c>
      <c r="C22" s="20" t="s">
        <v>20</v>
      </c>
      <c r="D22" s="13">
        <v>-3697</v>
      </c>
      <c r="E22" s="13">
        <f>E23</f>
        <v>3697</v>
      </c>
      <c r="F22" s="13">
        <f>F23</f>
        <v>3324.45</v>
      </c>
      <c r="G22" s="14">
        <f>D22-F22+E22</f>
        <v>-3324.45</v>
      </c>
      <c r="I22" s="21"/>
    </row>
    <row r="23" spans="2:9" ht="13.5" customHeight="1">
      <c r="B23" s="15">
        <v>2701</v>
      </c>
      <c r="C23" s="16" t="s">
        <v>21</v>
      </c>
      <c r="D23" s="17">
        <v>-3697</v>
      </c>
      <c r="E23" s="17">
        <v>3697</v>
      </c>
      <c r="F23" s="17">
        <v>3324.45</v>
      </c>
      <c r="G23" s="18">
        <f>D23-F23+E23</f>
        <v>-3324.45</v>
      </c>
      <c r="I23" s="21"/>
    </row>
    <row r="24" spans="2:9" ht="13.5">
      <c r="B24" s="11">
        <v>3</v>
      </c>
      <c r="C24" s="12" t="s">
        <v>22</v>
      </c>
      <c r="D24" s="17"/>
      <c r="E24" s="17"/>
      <c r="F24" s="17"/>
      <c r="G24" s="18"/>
      <c r="I24" s="21" t="s">
        <v>23</v>
      </c>
    </row>
    <row r="25" spans="2:9" ht="13.5">
      <c r="B25" s="11">
        <v>37</v>
      </c>
      <c r="C25" s="12" t="s">
        <v>24</v>
      </c>
      <c r="D25" s="13">
        <v>-597258</v>
      </c>
      <c r="E25" s="13"/>
      <c r="F25" s="13">
        <f>F27</f>
        <v>0</v>
      </c>
      <c r="G25" s="14">
        <f>G27</f>
        <v>-597258</v>
      </c>
    </row>
    <row r="26" spans="2:9" ht="13.5">
      <c r="B26" s="15">
        <v>3701</v>
      </c>
      <c r="C26" s="16" t="s">
        <v>25</v>
      </c>
      <c r="D26" s="17"/>
      <c r="E26" s="17"/>
      <c r="F26" s="17"/>
      <c r="G26" s="18"/>
      <c r="I26" s="21"/>
    </row>
    <row r="27" spans="2:9" ht="13.5">
      <c r="B27" s="15">
        <v>3702</v>
      </c>
      <c r="C27" s="22" t="s">
        <v>26</v>
      </c>
      <c r="D27" s="17">
        <v>-597258</v>
      </c>
      <c r="E27" s="17"/>
      <c r="F27" s="17">
        <v>0</v>
      </c>
      <c r="G27" s="18">
        <f>D27-F27+E27</f>
        <v>-597258</v>
      </c>
      <c r="I27" s="21"/>
    </row>
    <row r="28" spans="2:9" ht="13.5">
      <c r="B28" s="15">
        <v>3703</v>
      </c>
      <c r="C28" s="16" t="s">
        <v>27</v>
      </c>
      <c r="D28" s="17"/>
      <c r="E28" s="17"/>
      <c r="F28" s="17"/>
      <c r="G28" s="18"/>
    </row>
    <row r="29" spans="2:9" ht="13.5">
      <c r="B29" s="11">
        <v>38</v>
      </c>
      <c r="C29" s="12" t="s">
        <v>28</v>
      </c>
      <c r="D29" s="13">
        <f>SUM(D30)</f>
        <v>-2099380</v>
      </c>
      <c r="E29" s="13"/>
      <c r="F29" s="13"/>
      <c r="G29" s="14">
        <f>G30</f>
        <v>-2099380</v>
      </c>
    </row>
    <row r="30" spans="2:9" ht="13.5">
      <c r="B30" s="23">
        <v>3801</v>
      </c>
      <c r="C30" s="22" t="s">
        <v>29</v>
      </c>
      <c r="D30" s="17">
        <f>-1263647-835733</f>
        <v>-2099380</v>
      </c>
      <c r="E30" s="17"/>
      <c r="F30" s="17">
        <v>0</v>
      </c>
      <c r="G30" s="18">
        <f>D30+E30-F30</f>
        <v>-2099380</v>
      </c>
    </row>
    <row r="31" spans="2:9" ht="13.5">
      <c r="B31" s="15">
        <v>3803</v>
      </c>
      <c r="C31" s="16" t="s">
        <v>30</v>
      </c>
      <c r="D31" s="17"/>
      <c r="E31" s="17"/>
      <c r="F31" s="17"/>
      <c r="G31" s="18"/>
    </row>
    <row r="32" spans="2:9" ht="13.5">
      <c r="B32" s="11">
        <v>4</v>
      </c>
      <c r="C32" s="12" t="s">
        <v>31</v>
      </c>
      <c r="D32" s="17"/>
      <c r="E32" s="17"/>
      <c r="F32" s="17"/>
      <c r="G32" s="18"/>
      <c r="I32" s="24"/>
    </row>
    <row r="33" spans="1:10" ht="13.5">
      <c r="B33" s="11">
        <v>42</v>
      </c>
      <c r="C33" s="12" t="s">
        <v>32</v>
      </c>
      <c r="D33" s="13">
        <f>D34</f>
        <v>0</v>
      </c>
      <c r="E33" s="13">
        <f>E34</f>
        <v>126747.5</v>
      </c>
      <c r="F33" s="13">
        <f>F34</f>
        <v>0</v>
      </c>
      <c r="G33" s="25">
        <f>D33+E33-F33</f>
        <v>126747.5</v>
      </c>
      <c r="I33" s="24"/>
      <c r="J33" s="24"/>
    </row>
    <row r="34" spans="1:10" ht="13.5">
      <c r="B34" s="15">
        <v>4201</v>
      </c>
      <c r="C34" s="16" t="s">
        <v>33</v>
      </c>
      <c r="D34" s="17"/>
      <c r="E34" s="17">
        <v>126747.5</v>
      </c>
      <c r="F34" s="17">
        <v>0</v>
      </c>
      <c r="G34" s="26">
        <f>D34+E34-F34</f>
        <v>126747.5</v>
      </c>
    </row>
    <row r="35" spans="1:10" ht="13.5">
      <c r="B35" s="11">
        <v>47</v>
      </c>
      <c r="C35" s="12" t="s">
        <v>34</v>
      </c>
      <c r="D35" s="13">
        <f>D36+D37</f>
        <v>0</v>
      </c>
      <c r="E35" s="13">
        <f>E36+E37</f>
        <v>9704.14</v>
      </c>
      <c r="F35" s="13">
        <f>F36+F37</f>
        <v>0</v>
      </c>
      <c r="G35" s="13">
        <f>G36+G37</f>
        <v>9704.14</v>
      </c>
    </row>
    <row r="36" spans="1:10" ht="13.5">
      <c r="B36" s="15">
        <v>4701</v>
      </c>
      <c r="C36" s="16" t="s">
        <v>35</v>
      </c>
      <c r="D36" s="17"/>
      <c r="E36" s="17">
        <v>3324.45</v>
      </c>
      <c r="F36" s="17">
        <v>0</v>
      </c>
      <c r="G36" s="27">
        <f>D36+E36</f>
        <v>3324.45</v>
      </c>
    </row>
    <row r="37" spans="1:10" ht="13.5">
      <c r="B37" s="15">
        <v>4704</v>
      </c>
      <c r="C37" s="16" t="s">
        <v>36</v>
      </c>
      <c r="D37" s="17"/>
      <c r="E37" s="17">
        <f>58.61+6321.08</f>
        <v>6379.69</v>
      </c>
      <c r="F37" s="17">
        <v>0</v>
      </c>
      <c r="G37" s="27">
        <f>D37+E37</f>
        <v>6379.69</v>
      </c>
    </row>
    <row r="38" spans="1:10" ht="13.5">
      <c r="B38" s="11">
        <v>5</v>
      </c>
      <c r="C38" s="12" t="s">
        <v>37</v>
      </c>
      <c r="D38" s="17"/>
      <c r="E38" s="17"/>
      <c r="F38" s="17"/>
      <c r="G38" s="18"/>
    </row>
    <row r="39" spans="1:10" ht="13.5">
      <c r="B39" s="11">
        <v>50</v>
      </c>
      <c r="C39" s="12" t="s">
        <v>38</v>
      </c>
      <c r="D39" s="13">
        <f>D40+D41</f>
        <v>0</v>
      </c>
      <c r="E39" s="13"/>
      <c r="F39" s="13">
        <f>F40</f>
        <v>264852</v>
      </c>
      <c r="G39" s="14">
        <f>G40+G41</f>
        <v>-264852</v>
      </c>
    </row>
    <row r="40" spans="1:10" ht="13.5">
      <c r="B40" s="15">
        <v>5005</v>
      </c>
      <c r="C40" s="16" t="s">
        <v>39</v>
      </c>
      <c r="D40" s="17"/>
      <c r="E40" s="17"/>
      <c r="F40" s="17">
        <v>264852</v>
      </c>
      <c r="G40" s="18">
        <f>D40-F40+E40</f>
        <v>-264852</v>
      </c>
      <c r="I40" s="21"/>
    </row>
    <row r="41" spans="1:10" ht="13.5">
      <c r="B41" s="15">
        <v>5006</v>
      </c>
      <c r="C41" s="16" t="s">
        <v>40</v>
      </c>
      <c r="D41" s="17"/>
      <c r="E41" s="17"/>
      <c r="F41" s="17">
        <v>0</v>
      </c>
      <c r="G41" s="18">
        <f>D41-F41</f>
        <v>0</v>
      </c>
      <c r="I41" s="28"/>
    </row>
    <row r="42" spans="1:10" ht="13.5">
      <c r="B42" s="11">
        <v>57</v>
      </c>
      <c r="C42" s="12" t="s">
        <v>41</v>
      </c>
      <c r="D42" s="13">
        <f>D43</f>
        <v>0</v>
      </c>
      <c r="E42" s="17"/>
      <c r="F42" s="13">
        <f>F43</f>
        <v>9732.27</v>
      </c>
      <c r="G42" s="14">
        <f>G43</f>
        <v>-9732.27</v>
      </c>
    </row>
    <row r="43" spans="1:10" ht="13.5">
      <c r="B43" s="15">
        <v>5705</v>
      </c>
      <c r="C43" s="16" t="s">
        <v>42</v>
      </c>
      <c r="D43" s="17"/>
      <c r="E43" s="17"/>
      <c r="F43" s="17">
        <f>163.27+9569</f>
        <v>9732.27</v>
      </c>
      <c r="G43" s="18">
        <f>D43-F43</f>
        <v>-9732.27</v>
      </c>
    </row>
    <row r="44" spans="1:10" ht="13.5">
      <c r="B44" s="11">
        <v>6</v>
      </c>
      <c r="C44" s="12" t="s">
        <v>43</v>
      </c>
      <c r="D44" s="17"/>
      <c r="E44" s="17"/>
      <c r="F44" s="17" t="s">
        <v>44</v>
      </c>
      <c r="G44" s="18"/>
    </row>
    <row r="45" spans="1:10" ht="13.5">
      <c r="B45" s="11">
        <v>60</v>
      </c>
      <c r="C45" s="12" t="s">
        <v>45</v>
      </c>
      <c r="D45" s="29"/>
      <c r="E45" s="29"/>
      <c r="F45" s="29"/>
      <c r="G45" s="30"/>
    </row>
    <row r="46" spans="1:10" ht="14.25" thickBot="1">
      <c r="B46" s="31">
        <v>6001</v>
      </c>
      <c r="C46" s="32" t="s">
        <v>46</v>
      </c>
      <c r="D46" s="33"/>
      <c r="E46" s="33"/>
      <c r="F46" s="33"/>
      <c r="G46" s="34"/>
    </row>
    <row r="47" spans="1:10" s="28" customFormat="1" ht="14.25" customHeight="1" thickBot="1">
      <c r="A47"/>
      <c r="B47" s="35">
        <v>68</v>
      </c>
      <c r="C47" s="36" t="s">
        <v>30</v>
      </c>
      <c r="D47" s="37"/>
      <c r="E47" s="37"/>
      <c r="F47" s="37"/>
      <c r="G47" s="37"/>
    </row>
    <row r="48" spans="1:10" ht="15.75" customHeight="1" thickTop="1" thickBot="1">
      <c r="B48" s="38">
        <v>6801</v>
      </c>
      <c r="C48" s="39" t="s">
        <v>47</v>
      </c>
      <c r="D48" s="40"/>
      <c r="E48" s="40"/>
      <c r="F48" s="40"/>
      <c r="G48" s="40"/>
    </row>
    <row r="49" spans="2:7" ht="13.5">
      <c r="B49" s="41"/>
      <c r="C49" s="42"/>
      <c r="D49" s="43"/>
      <c r="E49" s="99">
        <f>SUM(E12:E48)</f>
        <v>1006309.6</v>
      </c>
      <c r="F49" s="99">
        <f>SUM(F12:F48)</f>
        <v>1006309.6000000001</v>
      </c>
      <c r="G49" s="43"/>
    </row>
    <row r="50" spans="2:7" ht="13.5">
      <c r="B50" s="41"/>
      <c r="C50" s="42"/>
      <c r="D50" s="43"/>
      <c r="E50" s="43"/>
      <c r="F50" s="43"/>
      <c r="G50" s="43"/>
    </row>
    <row r="51" spans="2:7" ht="13.5">
      <c r="B51" s="41"/>
      <c r="C51" s="42"/>
      <c r="D51" s="43"/>
      <c r="E51" s="43"/>
      <c r="F51" s="43"/>
      <c r="G51" s="43"/>
    </row>
    <row r="52" spans="2:7" ht="12.75" customHeight="1">
      <c r="B52" s="44"/>
      <c r="C52" s="45"/>
      <c r="D52" s="129"/>
      <c r="E52" s="129"/>
      <c r="F52" s="129"/>
      <c r="G52" s="129"/>
    </row>
    <row r="53" spans="2:7" ht="12.75" customHeight="1">
      <c r="C53" s="46"/>
      <c r="D53" s="130"/>
      <c r="E53" s="130"/>
      <c r="F53" s="130"/>
      <c r="G53" s="130"/>
    </row>
    <row r="54" spans="2:7" ht="12.75" customHeight="1">
      <c r="C54" s="45"/>
      <c r="D54" s="129"/>
      <c r="E54" s="129"/>
      <c r="F54" s="129"/>
      <c r="G54" s="129"/>
    </row>
    <row r="55" spans="2:7" ht="12.75" customHeight="1">
      <c r="D55" s="129"/>
      <c r="E55" s="129"/>
      <c r="F55" s="129"/>
      <c r="G55" s="129"/>
    </row>
  </sheetData>
  <mergeCells count="13">
    <mergeCell ref="H9:I9"/>
    <mergeCell ref="B10:B11"/>
    <mergeCell ref="C10:C11"/>
    <mergeCell ref="E10:F10"/>
    <mergeCell ref="H10:I10"/>
    <mergeCell ref="D52:G52"/>
    <mergeCell ref="D53:G53"/>
    <mergeCell ref="D54:G54"/>
    <mergeCell ref="D55:G55"/>
    <mergeCell ref="B1:G1"/>
    <mergeCell ref="B5:G5"/>
    <mergeCell ref="B6:G6"/>
    <mergeCell ref="B7:G7"/>
  </mergeCells>
  <pageMargins left="0" right="0" top="0" bottom="0" header="0.23622047244094491" footer="0.51181102362204722"/>
  <pageSetup paperSize="9" scale="85" orientation="portrait" r:id="rId1"/>
  <colBreaks count="1" manualBreakCount="1">
    <brk id="8" max="1048575" man="1"/>
  </colBreaks>
  <ignoredErrors>
    <ignoredError sqref="G4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7" zoomScale="106" zoomScaleNormal="106" workbookViewId="0">
      <selection activeCell="D11" sqref="D11"/>
    </sheetView>
  </sheetViews>
  <sheetFormatPr baseColWidth="10" defaultRowHeight="12.75"/>
  <cols>
    <col min="1" max="1" width="5.85546875" customWidth="1"/>
    <col min="2" max="2" width="27.42578125" customWidth="1"/>
    <col min="3" max="3" width="2.5703125" customWidth="1"/>
    <col min="4" max="5" width="14.5703125" customWidth="1"/>
    <col min="7" max="7" width="18.5703125" customWidth="1"/>
    <col min="8" max="8" width="16.7109375" customWidth="1"/>
    <col min="9" max="9" width="15.85546875" customWidth="1"/>
    <col min="11" max="11" width="15.140625" bestFit="1" customWidth="1"/>
  </cols>
  <sheetData>
    <row r="1" spans="1:10" ht="12.75" customHeight="1"/>
    <row r="2" spans="1:10" ht="12.75" customHeight="1">
      <c r="B2" s="47"/>
      <c r="H2" s="48" t="s">
        <v>48</v>
      </c>
    </row>
    <row r="3" spans="1:10" s="50" customFormat="1" ht="18" customHeight="1">
      <c r="A3"/>
      <c r="B3" s="49"/>
      <c r="C3"/>
      <c r="D3"/>
      <c r="E3"/>
      <c r="F3"/>
      <c r="G3"/>
      <c r="H3"/>
      <c r="I3"/>
      <c r="J3"/>
    </row>
    <row r="4" spans="1:10" s="50" customFormat="1" ht="18" customHeight="1">
      <c r="A4"/>
      <c r="B4" s="139" t="s">
        <v>1</v>
      </c>
      <c r="C4" s="139"/>
      <c r="D4" s="139"/>
      <c r="E4" s="139"/>
      <c r="F4" s="139"/>
      <c r="G4" s="139"/>
      <c r="H4" s="139"/>
      <c r="I4" s="139"/>
      <c r="J4"/>
    </row>
    <row r="5" spans="1:10" ht="13.5" customHeight="1">
      <c r="B5" s="139" t="s">
        <v>80</v>
      </c>
      <c r="C5" s="139"/>
      <c r="D5" s="139"/>
      <c r="E5" s="139"/>
      <c r="F5" s="139"/>
      <c r="G5" s="139"/>
      <c r="H5" s="139"/>
      <c r="I5" s="139"/>
    </row>
    <row r="6" spans="1:10" ht="13.5" customHeight="1">
      <c r="B6" s="51"/>
    </row>
    <row r="7" spans="1:10" ht="13.5" customHeight="1" thickBot="1">
      <c r="B7" s="49"/>
    </row>
    <row r="8" spans="1:10" ht="13.5" customHeight="1">
      <c r="B8" s="159" t="s">
        <v>10</v>
      </c>
      <c r="C8" s="160"/>
      <c r="D8" s="52" t="s">
        <v>49</v>
      </c>
      <c r="E8" s="53" t="s">
        <v>50</v>
      </c>
      <c r="F8" s="159" t="s">
        <v>51</v>
      </c>
      <c r="G8" s="160"/>
      <c r="H8" s="54" t="s">
        <v>49</v>
      </c>
      <c r="I8" s="52" t="s">
        <v>50</v>
      </c>
    </row>
    <row r="9" spans="1:10" ht="17.25" customHeight="1" thickBot="1">
      <c r="B9" s="161"/>
      <c r="C9" s="162"/>
      <c r="D9" s="55" t="s">
        <v>7</v>
      </c>
      <c r="E9" s="56" t="s">
        <v>7</v>
      </c>
      <c r="F9" s="161"/>
      <c r="G9" s="162"/>
      <c r="H9" s="55" t="s">
        <v>7</v>
      </c>
      <c r="I9" s="56" t="s">
        <v>7</v>
      </c>
    </row>
    <row r="10" spans="1:10" ht="17.25" customHeight="1">
      <c r="B10" s="155" t="s">
        <v>52</v>
      </c>
      <c r="C10" s="156"/>
      <c r="D10" s="57">
        <f>'B.C- FONDO '!G13</f>
        <v>430173.77</v>
      </c>
      <c r="E10" s="58">
        <v>71059</v>
      </c>
      <c r="F10" s="157" t="s">
        <v>53</v>
      </c>
      <c r="G10" s="158"/>
      <c r="H10" s="57">
        <f>-'B.C- FONDO '!G20</f>
        <v>46644.61</v>
      </c>
      <c r="I10" s="59">
        <v>0</v>
      </c>
    </row>
    <row r="11" spans="1:10" ht="17.25" customHeight="1">
      <c r="B11" s="151" t="s">
        <v>54</v>
      </c>
      <c r="C11" s="152"/>
      <c r="D11" s="60">
        <f>'B.C- FONDO '!G17</f>
        <v>2454565.92</v>
      </c>
      <c r="E11" s="61">
        <v>1495733</v>
      </c>
      <c r="F11" s="153" t="s">
        <v>55</v>
      </c>
      <c r="G11" s="154"/>
      <c r="H11" s="62">
        <f>-'B.C- FONDO '!G22</f>
        <v>3324.45</v>
      </c>
      <c r="I11" s="63">
        <v>6209</v>
      </c>
    </row>
    <row r="12" spans="1:10" ht="17.25" customHeight="1">
      <c r="B12" s="151"/>
      <c r="C12" s="152"/>
      <c r="D12" s="60"/>
      <c r="E12" s="63"/>
      <c r="F12" s="142" t="s">
        <v>56</v>
      </c>
      <c r="G12" s="143"/>
      <c r="H12" s="64">
        <f>H10+H11</f>
        <v>49969.06</v>
      </c>
      <c r="I12" s="64">
        <f>I10+I11</f>
        <v>6209</v>
      </c>
    </row>
    <row r="13" spans="1:10" ht="17.25" customHeight="1">
      <c r="B13" s="151"/>
      <c r="C13" s="152"/>
      <c r="D13" s="60"/>
      <c r="E13" s="63"/>
      <c r="F13" s="142"/>
      <c r="G13" s="143"/>
      <c r="H13" s="60"/>
      <c r="I13" s="63"/>
    </row>
    <row r="14" spans="1:10" ht="17.25" customHeight="1">
      <c r="B14" s="151"/>
      <c r="C14" s="152"/>
      <c r="D14" s="60"/>
      <c r="E14" s="63"/>
      <c r="F14" s="153"/>
      <c r="G14" s="154"/>
      <c r="H14" s="60"/>
      <c r="I14" s="63"/>
    </row>
    <row r="15" spans="1:10" ht="17.25" customHeight="1">
      <c r="B15" s="151"/>
      <c r="C15" s="152"/>
      <c r="D15" s="60"/>
      <c r="E15" s="63"/>
      <c r="F15" s="153" t="s">
        <v>57</v>
      </c>
      <c r="G15" s="154"/>
      <c r="H15" s="64">
        <f>H17</f>
        <v>597258</v>
      </c>
      <c r="I15" s="64">
        <f>I17</f>
        <v>597258</v>
      </c>
    </row>
    <row r="16" spans="1:10" ht="17.25" customHeight="1">
      <c r="B16" s="151"/>
      <c r="C16" s="152"/>
      <c r="D16" s="60"/>
      <c r="E16" s="63"/>
      <c r="F16" s="153" t="s">
        <v>58</v>
      </c>
      <c r="G16" s="154"/>
      <c r="H16" s="60"/>
      <c r="I16" s="63"/>
    </row>
    <row r="17" spans="2:11" ht="17.25" customHeight="1">
      <c r="B17" s="151"/>
      <c r="C17" s="152"/>
      <c r="D17" s="60"/>
      <c r="E17" s="63"/>
      <c r="F17" s="153" t="s">
        <v>59</v>
      </c>
      <c r="G17" s="154"/>
      <c r="H17" s="60">
        <f>-'B.C- FONDO '!G25</f>
        <v>597258</v>
      </c>
      <c r="I17" s="63">
        <v>597258</v>
      </c>
    </row>
    <row r="18" spans="2:11" ht="17.25" customHeight="1">
      <c r="B18" s="151"/>
      <c r="C18" s="152"/>
      <c r="D18" s="60"/>
      <c r="E18" s="63"/>
      <c r="F18" s="153" t="s">
        <v>60</v>
      </c>
      <c r="G18" s="154"/>
      <c r="H18" s="60"/>
      <c r="I18" s="63"/>
    </row>
    <row r="19" spans="2:11" ht="17.25" customHeight="1">
      <c r="B19" s="65"/>
      <c r="C19" s="66"/>
      <c r="D19" s="60"/>
      <c r="E19" s="63"/>
      <c r="F19" s="149" t="s">
        <v>61</v>
      </c>
      <c r="G19" s="150"/>
      <c r="H19" s="67">
        <f>H20+H21</f>
        <v>2237512.63</v>
      </c>
      <c r="I19" s="64">
        <f>I20+I21</f>
        <v>963325</v>
      </c>
    </row>
    <row r="20" spans="2:11" ht="17.25" customHeight="1">
      <c r="B20" s="151"/>
      <c r="C20" s="152"/>
      <c r="D20" s="60"/>
      <c r="E20" s="63"/>
      <c r="F20" s="153" t="s">
        <v>62</v>
      </c>
      <c r="G20" s="154"/>
      <c r="H20" s="60">
        <f>-'B.C- FONDO '!G29</f>
        <v>2099380</v>
      </c>
      <c r="I20" s="63">
        <v>726308</v>
      </c>
      <c r="K20" s="176"/>
    </row>
    <row r="21" spans="2:11" ht="17.25" customHeight="1">
      <c r="B21" s="151"/>
      <c r="C21" s="152"/>
      <c r="D21" s="60"/>
      <c r="E21" s="63"/>
      <c r="F21" s="153" t="s">
        <v>63</v>
      </c>
      <c r="G21" s="154"/>
      <c r="H21" s="68">
        <f>'FORMATO "B" - FONDO 2'!C21</f>
        <v>138132.62999999998</v>
      </c>
      <c r="I21" s="68">
        <v>237017</v>
      </c>
    </row>
    <row r="22" spans="2:11" ht="17.25" customHeight="1" thickBot="1">
      <c r="B22" s="151"/>
      <c r="C22" s="152"/>
      <c r="D22" s="69"/>
      <c r="E22" s="69"/>
      <c r="F22" s="153" t="s">
        <v>64</v>
      </c>
      <c r="G22" s="154"/>
      <c r="H22" s="70">
        <f>H15+H19</f>
        <v>2834770.63</v>
      </c>
      <c r="I22" s="70">
        <f>I15+I19</f>
        <v>1560583</v>
      </c>
    </row>
    <row r="23" spans="2:11" ht="17.25" customHeight="1" thickBot="1">
      <c r="B23" s="140" t="s">
        <v>65</v>
      </c>
      <c r="C23" s="141"/>
      <c r="D23" s="71">
        <f>D10+D11</f>
        <v>2884739.69</v>
      </c>
      <c r="E23" s="71">
        <f>E10+E11</f>
        <v>1566792</v>
      </c>
      <c r="F23" s="142" t="s">
        <v>66</v>
      </c>
      <c r="G23" s="143"/>
      <c r="H23" s="72">
        <f>H12+H22</f>
        <v>2884739.69</v>
      </c>
      <c r="I23" s="73">
        <f>I12+I22</f>
        <v>1566792</v>
      </c>
    </row>
    <row r="24" spans="2:11" ht="15" thickTop="1" thickBot="1">
      <c r="B24" s="144"/>
      <c r="C24" s="145"/>
      <c r="D24" s="74"/>
      <c r="E24" s="75"/>
      <c r="F24" s="146"/>
      <c r="G24" s="147"/>
      <c r="H24" s="76"/>
      <c r="I24" s="75"/>
    </row>
    <row r="25" spans="2:11" ht="13.5" customHeight="1">
      <c r="B25" s="77"/>
      <c r="C25" s="148"/>
      <c r="D25" s="148"/>
      <c r="E25" s="148"/>
      <c r="F25" s="148"/>
      <c r="G25" s="78"/>
      <c r="H25" s="78"/>
      <c r="I25" s="78"/>
    </row>
    <row r="26" spans="2:11" ht="12.75" customHeight="1">
      <c r="B26" s="45"/>
      <c r="G26" s="129"/>
      <c r="H26" s="129"/>
      <c r="I26" s="129"/>
      <c r="J26" s="129"/>
    </row>
    <row r="27" spans="2:11" ht="13.5" customHeight="1">
      <c r="B27" s="46"/>
      <c r="G27" s="130"/>
      <c r="H27" s="130"/>
      <c r="I27" s="130"/>
      <c r="J27" s="130"/>
    </row>
    <row r="28" spans="2:11" ht="12.75" customHeight="1">
      <c r="B28" s="45"/>
      <c r="G28" s="129"/>
      <c r="H28" s="129"/>
      <c r="I28" s="129"/>
      <c r="J28" s="129"/>
    </row>
    <row r="29" spans="2:11" ht="17.25" customHeight="1">
      <c r="G29" s="129"/>
      <c r="H29" s="129"/>
      <c r="I29" s="129"/>
      <c r="J29" s="129"/>
    </row>
    <row r="30" spans="2:11" ht="12.75" customHeight="1"/>
  </sheetData>
  <mergeCells count="40">
    <mergeCell ref="B4:I4"/>
    <mergeCell ref="B5:I5"/>
    <mergeCell ref="B8:C8"/>
    <mergeCell ref="F8:G8"/>
    <mergeCell ref="B9:C9"/>
    <mergeCell ref="F9:G9"/>
    <mergeCell ref="B10:C10"/>
    <mergeCell ref="F10:G10"/>
    <mergeCell ref="B11:C11"/>
    <mergeCell ref="F11:G11"/>
    <mergeCell ref="B12:C12"/>
    <mergeCell ref="F12:G12"/>
    <mergeCell ref="B13:C13"/>
    <mergeCell ref="F13:G13"/>
    <mergeCell ref="B14:C14"/>
    <mergeCell ref="F14:G14"/>
    <mergeCell ref="B15:C15"/>
    <mergeCell ref="F15:G15"/>
    <mergeCell ref="B22:C22"/>
    <mergeCell ref="F22:G22"/>
    <mergeCell ref="B16:C16"/>
    <mergeCell ref="F16:G16"/>
    <mergeCell ref="B17:C17"/>
    <mergeCell ref="F17:G17"/>
    <mergeCell ref="B18:C18"/>
    <mergeCell ref="F18:G18"/>
    <mergeCell ref="F19:G19"/>
    <mergeCell ref="B20:C20"/>
    <mergeCell ref="F20:G20"/>
    <mergeCell ref="B21:C21"/>
    <mergeCell ref="F21:G21"/>
    <mergeCell ref="G27:J27"/>
    <mergeCell ref="G28:J28"/>
    <mergeCell ref="G29:J29"/>
    <mergeCell ref="B23:C23"/>
    <mergeCell ref="F23:G23"/>
    <mergeCell ref="B24:C24"/>
    <mergeCell ref="F24:G24"/>
    <mergeCell ref="C25:F25"/>
    <mergeCell ref="G26:J26"/>
  </mergeCells>
  <pageMargins left="0.70866141732283472" right="0.70866141732283472" top="0.39370078740157483" bottom="0.27559055118110237" header="0.31496062992125984" footer="0.23622047244094491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39"/>
  <sheetViews>
    <sheetView zoomScale="96" zoomScaleNormal="96" workbookViewId="0">
      <selection activeCell="B5" sqref="B5:D5"/>
    </sheetView>
  </sheetViews>
  <sheetFormatPr baseColWidth="10" defaultRowHeight="12.75"/>
  <cols>
    <col min="1" max="1" width="3" customWidth="1"/>
    <col min="2" max="2" width="38.140625" customWidth="1"/>
    <col min="3" max="3" width="17.140625" customWidth="1"/>
    <col min="4" max="4" width="18.140625" customWidth="1"/>
  </cols>
  <sheetData>
    <row r="1" spans="2:4">
      <c r="D1" s="48" t="s">
        <v>67</v>
      </c>
    </row>
    <row r="3" spans="2:4">
      <c r="B3" s="79"/>
    </row>
    <row r="4" spans="2:4" ht="13.5" customHeight="1">
      <c r="B4" s="132" t="s">
        <v>1</v>
      </c>
      <c r="C4" s="132"/>
      <c r="D4" s="132"/>
    </row>
    <row r="5" spans="2:4" ht="13.5" customHeight="1">
      <c r="B5" s="139" t="s">
        <v>79</v>
      </c>
      <c r="C5" s="139"/>
      <c r="D5" s="139"/>
    </row>
    <row r="6" spans="2:4" ht="12.75" customHeight="1">
      <c r="B6" s="49"/>
    </row>
    <row r="7" spans="2:4">
      <c r="B7" s="47"/>
    </row>
    <row r="8" spans="2:4" ht="18" customHeight="1" thickBot="1">
      <c r="B8" s="47"/>
    </row>
    <row r="9" spans="2:4" ht="18" customHeight="1">
      <c r="B9" s="80" t="s">
        <v>3</v>
      </c>
      <c r="C9" s="81" t="s">
        <v>49</v>
      </c>
      <c r="D9" s="80" t="s">
        <v>68</v>
      </c>
    </row>
    <row r="10" spans="2:4" ht="14.25" thickBot="1">
      <c r="B10" s="82"/>
      <c r="C10" s="83" t="s">
        <v>7</v>
      </c>
      <c r="D10" s="84" t="s">
        <v>7</v>
      </c>
    </row>
    <row r="11" spans="2:4" ht="13.5" customHeight="1">
      <c r="B11" s="85"/>
      <c r="C11" s="86"/>
      <c r="D11" s="87"/>
    </row>
    <row r="12" spans="2:4" ht="12.75" customHeight="1">
      <c r="B12" s="88" t="s">
        <v>69</v>
      </c>
      <c r="C12" s="89">
        <f>-'B.C- FONDO '!G39</f>
        <v>264852</v>
      </c>
      <c r="D12" s="63">
        <v>496742</v>
      </c>
    </row>
    <row r="13" spans="2:4" ht="24.75" customHeight="1" thickBot="1">
      <c r="B13" s="88" t="s">
        <v>70</v>
      </c>
      <c r="C13" s="90">
        <v>0</v>
      </c>
      <c r="D13" s="63">
        <v>308</v>
      </c>
    </row>
    <row r="14" spans="2:4" ht="14.25" thickTop="1">
      <c r="B14" s="91" t="s">
        <v>71</v>
      </c>
      <c r="C14" s="92">
        <f>C12+C13</f>
        <v>264852</v>
      </c>
      <c r="D14" s="93">
        <f>D12+D13</f>
        <v>497050</v>
      </c>
    </row>
    <row r="15" spans="2:4" ht="13.5">
      <c r="B15" s="88" t="s">
        <v>72</v>
      </c>
      <c r="C15" s="89">
        <f>-'B.C- FONDO '!G33</f>
        <v>-126747.5</v>
      </c>
      <c r="D15" s="63">
        <v>-253535</v>
      </c>
    </row>
    <row r="16" spans="2:4" ht="18" customHeight="1" thickBot="1">
      <c r="B16" s="88" t="s">
        <v>73</v>
      </c>
      <c r="C16" s="69">
        <f>-'B.C- FONDO '!G36</f>
        <v>-3324.45</v>
      </c>
      <c r="D16" s="69">
        <v>-6209</v>
      </c>
    </row>
    <row r="17" spans="2:16" ht="16.5" customHeight="1">
      <c r="B17" s="91" t="s">
        <v>74</v>
      </c>
      <c r="C17" s="64">
        <f>C14+C15+C16</f>
        <v>134780.04999999999</v>
      </c>
      <c r="D17" s="64">
        <f>D14+D15+D16</f>
        <v>237306</v>
      </c>
    </row>
    <row r="18" spans="2:16" ht="17.25" customHeight="1" thickBot="1">
      <c r="B18" s="88" t="s">
        <v>75</v>
      </c>
      <c r="C18" s="69">
        <f>(-'B.C- FONDO '!G43)-('B.C- FONDO '!G37)</f>
        <v>3352.5800000000008</v>
      </c>
      <c r="D18" s="63">
        <v>-289</v>
      </c>
    </row>
    <row r="19" spans="2:16" ht="16.5" customHeight="1" thickBot="1">
      <c r="B19" s="91" t="s">
        <v>76</v>
      </c>
      <c r="C19" s="95">
        <f>C17+C18</f>
        <v>138132.62999999998</v>
      </c>
      <c r="D19" s="95">
        <f>D17+D18</f>
        <v>237017</v>
      </c>
      <c r="E19" s="94"/>
      <c r="F19" s="94"/>
    </row>
    <row r="20" spans="2:16" ht="16.5" customHeight="1">
      <c r="B20" s="88"/>
      <c r="C20" s="96"/>
      <c r="D20" s="97"/>
      <c r="E20" s="94"/>
      <c r="F20" s="94"/>
    </row>
    <row r="21" spans="2:16" ht="15.75" customHeight="1" thickBot="1">
      <c r="B21" s="91" t="s">
        <v>77</v>
      </c>
      <c r="C21" s="71">
        <f>C19</f>
        <v>138132.62999999998</v>
      </c>
      <c r="D21" s="71">
        <f>D19</f>
        <v>237017</v>
      </c>
      <c r="E21" s="94"/>
      <c r="F21" s="94"/>
    </row>
    <row r="22" spans="2:16" ht="18" customHeight="1" thickTop="1" thickBot="1">
      <c r="B22" s="98"/>
      <c r="C22" s="90"/>
      <c r="D22" s="69"/>
      <c r="G22" s="94"/>
      <c r="H22" s="94"/>
      <c r="I22" s="94"/>
      <c r="J22" s="94"/>
      <c r="K22" s="94"/>
      <c r="L22" s="94"/>
      <c r="M22" s="94"/>
      <c r="N22" s="94"/>
      <c r="O22" s="94"/>
      <c r="P22" s="94"/>
    </row>
    <row r="23" spans="2:16" ht="16.5" customHeight="1">
      <c r="B23" s="79"/>
      <c r="G23" s="94"/>
      <c r="H23" s="94"/>
      <c r="I23" s="94"/>
      <c r="J23" s="94"/>
      <c r="K23" s="94"/>
      <c r="L23" s="94"/>
      <c r="M23" s="94"/>
      <c r="N23" s="94"/>
      <c r="O23" s="94"/>
      <c r="P23" s="94"/>
    </row>
    <row r="24" spans="2:16" ht="0.75" customHeight="1">
      <c r="G24" s="94"/>
      <c r="H24" s="94"/>
      <c r="I24" s="94"/>
      <c r="J24" s="94"/>
      <c r="K24" s="94"/>
      <c r="L24" s="94"/>
      <c r="M24" s="94"/>
      <c r="N24" s="94"/>
      <c r="O24" s="94"/>
      <c r="P24" s="94"/>
    </row>
    <row r="25" spans="2:16" ht="18" customHeight="1"/>
    <row r="29" spans="2:16" ht="12.75" customHeight="1">
      <c r="B29" s="45"/>
      <c r="C29" s="129"/>
      <c r="D29" s="129"/>
      <c r="E29" s="129"/>
      <c r="F29" s="129"/>
    </row>
    <row r="30" spans="2:16" ht="12.75" customHeight="1">
      <c r="B30" s="46"/>
      <c r="C30" s="130"/>
      <c r="D30" s="130"/>
      <c r="E30" s="130"/>
      <c r="F30" s="130"/>
    </row>
    <row r="31" spans="2:16" ht="18" customHeight="1">
      <c r="B31" s="45"/>
      <c r="C31" s="129"/>
      <c r="D31" s="129"/>
      <c r="E31" s="129"/>
      <c r="F31" s="129"/>
    </row>
    <row r="32" spans="2:16" ht="17.25" customHeight="1">
      <c r="C32" s="129"/>
      <c r="D32" s="129"/>
      <c r="E32" s="129"/>
      <c r="F32" s="129"/>
    </row>
    <row r="33" spans="2:6" ht="18.75" customHeight="1"/>
    <row r="34" spans="2:6" ht="12.75" customHeight="1"/>
    <row r="35" spans="2:6" ht="13.5" customHeight="1"/>
    <row r="36" spans="2:6" ht="12.75" customHeight="1">
      <c r="B36" s="45"/>
      <c r="C36" s="163"/>
      <c r="D36" s="163"/>
      <c r="E36" s="163"/>
      <c r="F36" s="163"/>
    </row>
    <row r="37" spans="2:6">
      <c r="B37" s="46"/>
      <c r="C37" s="164"/>
      <c r="D37" s="164"/>
      <c r="E37" s="164"/>
      <c r="F37" s="164"/>
    </row>
    <row r="38" spans="2:6" ht="13.5">
      <c r="B38" s="45"/>
      <c r="C38" s="163"/>
      <c r="D38" s="163"/>
      <c r="E38" s="163"/>
      <c r="F38" s="163"/>
    </row>
    <row r="39" spans="2:6" ht="13.5">
      <c r="C39" s="163"/>
      <c r="D39" s="163"/>
      <c r="E39" s="163"/>
      <c r="F39" s="163"/>
    </row>
  </sheetData>
  <mergeCells count="10">
    <mergeCell ref="C36:F36"/>
    <mergeCell ref="C37:F37"/>
    <mergeCell ref="C38:F38"/>
    <mergeCell ref="C39:F39"/>
    <mergeCell ref="B4:D4"/>
    <mergeCell ref="B5:D5"/>
    <mergeCell ref="C29:F29"/>
    <mergeCell ref="C30:F30"/>
    <mergeCell ref="C31:F31"/>
    <mergeCell ref="C32:F32"/>
  </mergeCells>
  <pageMargins left="0.70866141732283472" right="0.70866141732283472" top="0.86614173228346458" bottom="0.74803149606299213" header="0.31496062992125984" footer="0.31496062992125984"/>
  <pageSetup paperSize="9" orientation="portrait" r:id="rId1"/>
  <colBreaks count="1" manualBreakCount="1">
    <brk id="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B5" sqref="B5"/>
    </sheetView>
  </sheetViews>
  <sheetFormatPr baseColWidth="10" defaultRowHeight="12.75"/>
  <cols>
    <col min="1" max="1" width="45.5703125" customWidth="1"/>
    <col min="2" max="3" width="11.42578125" style="103"/>
  </cols>
  <sheetData>
    <row r="1" spans="1:3" ht="15">
      <c r="A1" s="165" t="s">
        <v>81</v>
      </c>
      <c r="B1" s="165"/>
      <c r="C1" s="165"/>
    </row>
    <row r="2" spans="1:3">
      <c r="A2" s="100" t="s">
        <v>82</v>
      </c>
      <c r="B2" s="101"/>
      <c r="C2" s="101"/>
    </row>
    <row r="3" spans="1:3">
      <c r="A3" s="100" t="s">
        <v>83</v>
      </c>
      <c r="B3" s="101"/>
      <c r="C3" s="101">
        <f>B4</f>
        <v>430173.77</v>
      </c>
    </row>
    <row r="4" spans="1:3">
      <c r="A4" s="100" t="s">
        <v>84</v>
      </c>
      <c r="B4" s="101">
        <v>430173.77</v>
      </c>
      <c r="C4" s="101"/>
    </row>
    <row r="5" spans="1:3">
      <c r="A5" s="100"/>
      <c r="B5" s="101"/>
      <c r="C5" s="101"/>
    </row>
    <row r="6" spans="1:3">
      <c r="A6" s="100"/>
      <c r="B6" s="101"/>
      <c r="C6" s="101"/>
    </row>
    <row r="7" spans="1:3">
      <c r="A7" s="100"/>
      <c r="B7" s="101"/>
      <c r="C7" s="101"/>
    </row>
    <row r="8" spans="1:3" ht="15">
      <c r="A8" s="166" t="s">
        <v>85</v>
      </c>
      <c r="B8" s="166"/>
      <c r="C8" s="102">
        <f>SUM(C2:C7)</f>
        <v>430173.77</v>
      </c>
    </row>
  </sheetData>
  <mergeCells count="2">
    <mergeCell ref="A1:C1"/>
    <mergeCell ref="A8:B8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selection activeCell="B55" sqref="B55"/>
    </sheetView>
  </sheetViews>
  <sheetFormatPr baseColWidth="10" defaultRowHeight="12.75"/>
  <cols>
    <col min="1" max="1" width="39.85546875" style="104" customWidth="1"/>
    <col min="2" max="2" width="11.42578125" style="104"/>
    <col min="3" max="3" width="13" style="116" customWidth="1"/>
    <col min="4" max="4" width="11.42578125" style="104"/>
    <col min="5" max="5" width="11.42578125" style="117"/>
    <col min="6" max="16384" width="11.42578125" style="104"/>
  </cols>
  <sheetData>
    <row r="1" spans="1:5" ht="15">
      <c r="A1" s="165" t="s">
        <v>107</v>
      </c>
      <c r="B1" s="165"/>
      <c r="C1" s="165"/>
      <c r="D1" s="165"/>
      <c r="E1" s="165"/>
    </row>
    <row r="2" spans="1:5" ht="15" customHeight="1">
      <c r="A2" s="105"/>
      <c r="B2" s="173" t="s">
        <v>86</v>
      </c>
      <c r="C2" s="173"/>
      <c r="D2" s="173"/>
      <c r="E2" s="173"/>
    </row>
    <row r="3" spans="1:5" ht="15" customHeight="1">
      <c r="A3" s="106" t="s">
        <v>87</v>
      </c>
      <c r="B3" s="106" t="s">
        <v>88</v>
      </c>
      <c r="C3" s="107" t="s">
        <v>89</v>
      </c>
      <c r="D3" s="106" t="s">
        <v>90</v>
      </c>
      <c r="E3" s="108" t="s">
        <v>91</v>
      </c>
    </row>
    <row r="4" spans="1:5" ht="15" customHeight="1">
      <c r="A4" s="109"/>
      <c r="B4" s="106"/>
      <c r="C4" s="107"/>
      <c r="D4" s="110"/>
      <c r="E4" s="108"/>
    </row>
    <row r="5" spans="1:5" ht="15" customHeight="1">
      <c r="A5" s="124" t="s">
        <v>120</v>
      </c>
      <c r="B5" s="106" t="s">
        <v>92</v>
      </c>
      <c r="C5" s="107" t="s">
        <v>123</v>
      </c>
      <c r="D5" s="110">
        <v>43484</v>
      </c>
      <c r="E5" s="128">
        <v>8479.2000000000007</v>
      </c>
    </row>
    <row r="6" spans="1:5" ht="15" customHeight="1">
      <c r="A6" s="124" t="s">
        <v>120</v>
      </c>
      <c r="B6" s="106" t="s">
        <v>92</v>
      </c>
      <c r="C6" s="107" t="s">
        <v>124</v>
      </c>
      <c r="D6" s="110">
        <v>43484</v>
      </c>
      <c r="E6" s="128">
        <v>899.74</v>
      </c>
    </row>
    <row r="7" spans="1:5" ht="15" customHeight="1">
      <c r="A7" s="124" t="s">
        <v>120</v>
      </c>
      <c r="B7" s="106" t="s">
        <v>92</v>
      </c>
      <c r="C7" s="107" t="s">
        <v>125</v>
      </c>
      <c r="D7" s="110">
        <v>43484</v>
      </c>
      <c r="E7" s="128">
        <v>236</v>
      </c>
    </row>
    <row r="8" spans="1:5" ht="15" customHeight="1">
      <c r="A8" s="124" t="s">
        <v>120</v>
      </c>
      <c r="B8" s="106" t="s">
        <v>92</v>
      </c>
      <c r="C8" s="107" t="s">
        <v>126</v>
      </c>
      <c r="D8" s="110">
        <v>43484</v>
      </c>
      <c r="E8" s="128">
        <v>75</v>
      </c>
    </row>
    <row r="9" spans="1:5" ht="15" customHeight="1">
      <c r="A9" s="124" t="s">
        <v>120</v>
      </c>
      <c r="B9" s="106" t="s">
        <v>92</v>
      </c>
      <c r="C9" s="107" t="s">
        <v>127</v>
      </c>
      <c r="D9" s="110">
        <v>43484</v>
      </c>
      <c r="E9" s="128">
        <v>496</v>
      </c>
    </row>
    <row r="10" spans="1:5" ht="15" customHeight="1">
      <c r="A10" s="124" t="s">
        <v>120</v>
      </c>
      <c r="B10" s="106" t="s">
        <v>92</v>
      </c>
      <c r="C10" s="107" t="s">
        <v>128</v>
      </c>
      <c r="D10" s="110">
        <v>43484</v>
      </c>
      <c r="E10" s="128">
        <v>348.3</v>
      </c>
    </row>
    <row r="11" spans="1:5" ht="15" customHeight="1">
      <c r="A11" s="124" t="s">
        <v>120</v>
      </c>
      <c r="B11" s="106" t="s">
        <v>92</v>
      </c>
      <c r="C11" s="107" t="s">
        <v>129</v>
      </c>
      <c r="D11" s="110">
        <v>43484</v>
      </c>
      <c r="E11" s="128">
        <v>497.6</v>
      </c>
    </row>
    <row r="12" spans="1:5" ht="15" customHeight="1">
      <c r="A12" s="124" t="s">
        <v>120</v>
      </c>
      <c r="B12" s="106" t="s">
        <v>92</v>
      </c>
      <c r="C12" s="107" t="s">
        <v>130</v>
      </c>
      <c r="D12" s="110">
        <v>43486</v>
      </c>
      <c r="E12" s="128">
        <v>2612.1</v>
      </c>
    </row>
    <row r="13" spans="1:5" ht="15" customHeight="1">
      <c r="A13" s="124" t="s">
        <v>120</v>
      </c>
      <c r="B13" s="106" t="s">
        <v>92</v>
      </c>
      <c r="C13" s="107" t="s">
        <v>131</v>
      </c>
      <c r="D13" s="110">
        <v>43486</v>
      </c>
      <c r="E13" s="128">
        <v>67.5</v>
      </c>
    </row>
    <row r="14" spans="1:5" ht="15" customHeight="1">
      <c r="A14" s="124" t="s">
        <v>120</v>
      </c>
      <c r="B14" s="106" t="s">
        <v>92</v>
      </c>
      <c r="C14" s="107" t="s">
        <v>132</v>
      </c>
      <c r="D14" s="110">
        <v>43486</v>
      </c>
      <c r="E14" s="128">
        <v>75</v>
      </c>
    </row>
    <row r="15" spans="1:5" ht="15" customHeight="1">
      <c r="A15" s="124" t="s">
        <v>120</v>
      </c>
      <c r="B15" s="106" t="s">
        <v>92</v>
      </c>
      <c r="C15" s="107" t="s">
        <v>133</v>
      </c>
      <c r="D15" s="110">
        <v>43487</v>
      </c>
      <c r="E15" s="128">
        <v>100</v>
      </c>
    </row>
    <row r="16" spans="1:5" ht="15" customHeight="1">
      <c r="A16" s="124" t="s">
        <v>120</v>
      </c>
      <c r="B16" s="106" t="s">
        <v>92</v>
      </c>
      <c r="C16" s="107" t="s">
        <v>134</v>
      </c>
      <c r="D16" s="110">
        <v>43488</v>
      </c>
      <c r="E16" s="128">
        <v>58.2</v>
      </c>
    </row>
    <row r="17" spans="1:5" ht="15" customHeight="1">
      <c r="A17" s="124" t="s">
        <v>120</v>
      </c>
      <c r="B17" s="106" t="s">
        <v>92</v>
      </c>
      <c r="C17" s="107" t="s">
        <v>135</v>
      </c>
      <c r="D17" s="110">
        <v>43488</v>
      </c>
      <c r="E17" s="128">
        <v>57.6</v>
      </c>
    </row>
    <row r="18" spans="1:5" ht="15" customHeight="1">
      <c r="A18" s="124" t="s">
        <v>120</v>
      </c>
      <c r="B18" s="106" t="s">
        <v>92</v>
      </c>
      <c r="C18" s="107" t="s">
        <v>136</v>
      </c>
      <c r="D18" s="110">
        <v>43488</v>
      </c>
      <c r="E18" s="128">
        <v>46.5</v>
      </c>
    </row>
    <row r="19" spans="1:5" ht="15" customHeight="1">
      <c r="A19" s="124" t="s">
        <v>120</v>
      </c>
      <c r="B19" s="106" t="s">
        <v>92</v>
      </c>
      <c r="C19" s="107" t="s">
        <v>137</v>
      </c>
      <c r="D19" s="110">
        <v>43488</v>
      </c>
      <c r="E19" s="128">
        <v>65.7</v>
      </c>
    </row>
    <row r="20" spans="1:5" ht="15" customHeight="1">
      <c r="A20" s="124" t="s">
        <v>120</v>
      </c>
      <c r="B20" s="106" t="s">
        <v>92</v>
      </c>
      <c r="C20" s="107" t="s">
        <v>138</v>
      </c>
      <c r="D20" s="110">
        <v>43488</v>
      </c>
      <c r="E20" s="128">
        <v>180.5</v>
      </c>
    </row>
    <row r="21" spans="1:5" ht="15" customHeight="1">
      <c r="A21" s="124" t="s">
        <v>120</v>
      </c>
      <c r="B21" s="106" t="s">
        <v>92</v>
      </c>
      <c r="C21" s="107" t="s">
        <v>139</v>
      </c>
      <c r="D21" s="110">
        <v>43488</v>
      </c>
      <c r="E21" s="128">
        <v>237</v>
      </c>
    </row>
    <row r="22" spans="1:5" ht="15" customHeight="1">
      <c r="A22" s="124" t="s">
        <v>120</v>
      </c>
      <c r="B22" s="106" t="s">
        <v>92</v>
      </c>
      <c r="C22" s="107" t="s">
        <v>140</v>
      </c>
      <c r="D22" s="110">
        <v>43488</v>
      </c>
      <c r="E22" s="128">
        <v>150.5</v>
      </c>
    </row>
    <row r="23" spans="1:5" ht="15" customHeight="1">
      <c r="A23" s="124" t="s">
        <v>120</v>
      </c>
      <c r="B23" s="106" t="s">
        <v>92</v>
      </c>
      <c r="C23" s="107" t="s">
        <v>141</v>
      </c>
      <c r="D23" s="110">
        <v>43488</v>
      </c>
      <c r="E23" s="128">
        <v>3974.7</v>
      </c>
    </row>
    <row r="24" spans="1:5" ht="15" customHeight="1">
      <c r="A24" s="124" t="s">
        <v>120</v>
      </c>
      <c r="B24" s="106" t="s">
        <v>92</v>
      </c>
      <c r="C24" s="107" t="s">
        <v>142</v>
      </c>
      <c r="D24" s="110">
        <v>43488</v>
      </c>
      <c r="E24" s="128">
        <v>80</v>
      </c>
    </row>
    <row r="25" spans="1:5" ht="15" customHeight="1">
      <c r="A25" s="124" t="s">
        <v>120</v>
      </c>
      <c r="B25" s="106" t="s">
        <v>92</v>
      </c>
      <c r="C25" s="107" t="s">
        <v>143</v>
      </c>
      <c r="D25" s="110">
        <v>43488</v>
      </c>
      <c r="E25" s="128">
        <v>361.7</v>
      </c>
    </row>
    <row r="26" spans="1:5" ht="15" customHeight="1">
      <c r="A26" s="124" t="s">
        <v>120</v>
      </c>
      <c r="B26" s="106" t="s">
        <v>92</v>
      </c>
      <c r="C26" s="107" t="s">
        <v>144</v>
      </c>
      <c r="D26" s="110">
        <v>43489</v>
      </c>
      <c r="E26" s="128">
        <v>75</v>
      </c>
    </row>
    <row r="27" spans="1:5" ht="15" customHeight="1">
      <c r="A27" s="124" t="s">
        <v>120</v>
      </c>
      <c r="B27" s="106" t="s">
        <v>92</v>
      </c>
      <c r="C27" s="107" t="s">
        <v>145</v>
      </c>
      <c r="D27" s="110">
        <v>43489</v>
      </c>
      <c r="E27" s="128">
        <v>142.5</v>
      </c>
    </row>
    <row r="28" spans="1:5" ht="15" customHeight="1">
      <c r="A28" s="124" t="s">
        <v>120</v>
      </c>
      <c r="B28" s="106" t="s">
        <v>92</v>
      </c>
      <c r="C28" s="107" t="s">
        <v>146</v>
      </c>
      <c r="D28" s="110">
        <v>43491</v>
      </c>
      <c r="E28" s="128">
        <v>1327.8</v>
      </c>
    </row>
    <row r="29" spans="1:5" ht="15" customHeight="1">
      <c r="A29" s="124" t="s">
        <v>120</v>
      </c>
      <c r="B29" s="106" t="s">
        <v>92</v>
      </c>
      <c r="C29" s="107" t="s">
        <v>147</v>
      </c>
      <c r="D29" s="110">
        <v>43491</v>
      </c>
      <c r="E29" s="128">
        <v>1207</v>
      </c>
    </row>
    <row r="30" spans="1:5" ht="15" customHeight="1">
      <c r="A30" s="124" t="s">
        <v>120</v>
      </c>
      <c r="B30" s="106" t="s">
        <v>92</v>
      </c>
      <c r="C30" s="107" t="s">
        <v>148</v>
      </c>
      <c r="D30" s="110">
        <v>43491</v>
      </c>
      <c r="E30" s="128">
        <v>267</v>
      </c>
    </row>
    <row r="31" spans="1:5" ht="15" customHeight="1">
      <c r="A31" s="124" t="s">
        <v>120</v>
      </c>
      <c r="B31" s="106" t="s">
        <v>92</v>
      </c>
      <c r="C31" s="107" t="s">
        <v>149</v>
      </c>
      <c r="D31" s="110">
        <v>43491</v>
      </c>
      <c r="E31" s="128">
        <v>75</v>
      </c>
    </row>
    <row r="32" spans="1:5" ht="15" customHeight="1">
      <c r="A32" s="124" t="s">
        <v>120</v>
      </c>
      <c r="B32" s="106" t="s">
        <v>92</v>
      </c>
      <c r="C32" s="107" t="s">
        <v>150</v>
      </c>
      <c r="D32" s="110">
        <v>43491</v>
      </c>
      <c r="E32" s="128">
        <v>218.4</v>
      </c>
    </row>
    <row r="33" spans="1:5" ht="15" customHeight="1">
      <c r="A33" s="124" t="s">
        <v>120</v>
      </c>
      <c r="B33" s="106" t="s">
        <v>92</v>
      </c>
      <c r="C33" s="107" t="s">
        <v>151</v>
      </c>
      <c r="D33" s="110">
        <v>43492</v>
      </c>
      <c r="E33" s="128">
        <v>175</v>
      </c>
    </row>
    <row r="34" spans="1:5" ht="15" customHeight="1">
      <c r="A34" s="124" t="s">
        <v>120</v>
      </c>
      <c r="B34" s="106" t="s">
        <v>92</v>
      </c>
      <c r="C34" s="107" t="s">
        <v>152</v>
      </c>
      <c r="D34" s="110">
        <v>43492</v>
      </c>
      <c r="E34" s="128">
        <v>311.8</v>
      </c>
    </row>
    <row r="35" spans="1:5">
      <c r="A35" s="109"/>
      <c r="B35" s="106"/>
      <c r="C35" s="111"/>
      <c r="D35" s="110"/>
      <c r="E35" s="112"/>
    </row>
    <row r="36" spans="1:5">
      <c r="A36" s="105"/>
      <c r="B36" s="105"/>
      <c r="C36" s="114"/>
      <c r="D36" s="105"/>
      <c r="E36" s="108"/>
    </row>
    <row r="37" spans="1:5" ht="15">
      <c r="A37" s="168" t="s">
        <v>93</v>
      </c>
      <c r="B37" s="168"/>
      <c r="C37" s="168"/>
      <c r="D37" s="168"/>
      <c r="E37" s="115">
        <f>SUM(E4:E36)</f>
        <v>22898.340000000004</v>
      </c>
    </row>
    <row r="39" spans="1:5">
      <c r="A39" s="174" t="s">
        <v>94</v>
      </c>
      <c r="B39" s="173" t="s">
        <v>95</v>
      </c>
      <c r="C39" s="173"/>
      <c r="D39" s="173"/>
      <c r="E39" s="173"/>
    </row>
    <row r="40" spans="1:5">
      <c r="A40" s="174"/>
      <c r="B40" s="106" t="s">
        <v>90</v>
      </c>
      <c r="C40" s="173" t="s">
        <v>96</v>
      </c>
      <c r="D40" s="173"/>
      <c r="E40" s="108" t="s">
        <v>97</v>
      </c>
    </row>
    <row r="41" spans="1:5">
      <c r="A41" s="125" t="s">
        <v>108</v>
      </c>
      <c r="B41" s="127">
        <v>43488</v>
      </c>
      <c r="C41" s="169" t="s">
        <v>122</v>
      </c>
      <c r="D41" s="170"/>
      <c r="E41" s="126">
        <v>253</v>
      </c>
    </row>
    <row r="42" spans="1:5">
      <c r="A42" s="125" t="s">
        <v>121</v>
      </c>
      <c r="B42" s="127">
        <v>43493</v>
      </c>
      <c r="C42" s="169" t="s">
        <v>122</v>
      </c>
      <c r="D42" s="170"/>
      <c r="E42" s="126">
        <v>150.9</v>
      </c>
    </row>
    <row r="43" spans="1:5">
      <c r="A43" s="125" t="s">
        <v>116</v>
      </c>
      <c r="B43" s="127">
        <v>43493</v>
      </c>
      <c r="C43" s="169" t="s">
        <v>122</v>
      </c>
      <c r="D43" s="170"/>
      <c r="E43" s="126">
        <v>4472.37</v>
      </c>
    </row>
    <row r="44" spans="1:5">
      <c r="A44" s="114" t="s">
        <v>98</v>
      </c>
      <c r="B44" s="118">
        <v>43180</v>
      </c>
      <c r="C44" s="171" t="s">
        <v>99</v>
      </c>
      <c r="D44" s="172"/>
      <c r="E44" s="119">
        <v>1700</v>
      </c>
    </row>
    <row r="45" spans="1:5">
      <c r="A45" s="114" t="s">
        <v>108</v>
      </c>
      <c r="B45" s="120">
        <v>43488</v>
      </c>
      <c r="C45" s="171" t="s">
        <v>99</v>
      </c>
      <c r="D45" s="172"/>
      <c r="E45" s="119">
        <v>930</v>
      </c>
    </row>
    <row r="46" spans="1:5">
      <c r="A46" s="114" t="s">
        <v>109</v>
      </c>
      <c r="B46" s="118">
        <v>43488</v>
      </c>
      <c r="C46" s="171" t="s">
        <v>99</v>
      </c>
      <c r="D46" s="172"/>
      <c r="E46" s="119">
        <v>930</v>
      </c>
    </row>
    <row r="47" spans="1:5">
      <c r="A47" s="114" t="s">
        <v>110</v>
      </c>
      <c r="B47" s="120">
        <v>43489</v>
      </c>
      <c r="C47" s="171" t="s">
        <v>99</v>
      </c>
      <c r="D47" s="172"/>
      <c r="E47" s="119">
        <v>4150</v>
      </c>
    </row>
    <row r="48" spans="1:5">
      <c r="A48" s="114" t="s">
        <v>111</v>
      </c>
      <c r="B48" s="120">
        <v>43489</v>
      </c>
      <c r="C48" s="171" t="s">
        <v>99</v>
      </c>
      <c r="D48" s="172"/>
      <c r="E48" s="119">
        <v>930</v>
      </c>
    </row>
    <row r="49" spans="1:5">
      <c r="A49" s="114" t="s">
        <v>112</v>
      </c>
      <c r="B49" s="120">
        <v>43489</v>
      </c>
      <c r="C49" s="171" t="s">
        <v>99</v>
      </c>
      <c r="D49" s="172"/>
      <c r="E49" s="119">
        <v>930</v>
      </c>
    </row>
    <row r="50" spans="1:5">
      <c r="A50" s="114" t="s">
        <v>113</v>
      </c>
      <c r="B50" s="120">
        <v>43490</v>
      </c>
      <c r="C50" s="171" t="s">
        <v>99</v>
      </c>
      <c r="D50" s="172"/>
      <c r="E50" s="119">
        <v>930</v>
      </c>
    </row>
    <row r="51" spans="1:5">
      <c r="A51" s="114" t="s">
        <v>114</v>
      </c>
      <c r="B51" s="120">
        <v>43490</v>
      </c>
      <c r="C51" s="171" t="s">
        <v>99</v>
      </c>
      <c r="D51" s="172"/>
      <c r="E51" s="119">
        <v>1860</v>
      </c>
    </row>
    <row r="52" spans="1:5">
      <c r="A52" s="114" t="s">
        <v>115</v>
      </c>
      <c r="B52" s="120">
        <v>43493</v>
      </c>
      <c r="C52" s="171" t="s">
        <v>99</v>
      </c>
      <c r="D52" s="172"/>
      <c r="E52" s="119">
        <v>310</v>
      </c>
    </row>
    <row r="53" spans="1:5">
      <c r="A53" s="114" t="s">
        <v>121</v>
      </c>
      <c r="B53" s="120">
        <v>43493</v>
      </c>
      <c r="C53" s="171" t="s">
        <v>99</v>
      </c>
      <c r="D53" s="172"/>
      <c r="E53" s="119">
        <v>3720</v>
      </c>
    </row>
    <row r="54" spans="1:5">
      <c r="A54" s="114" t="s">
        <v>117</v>
      </c>
      <c r="B54" s="120">
        <v>43494</v>
      </c>
      <c r="C54" s="171" t="s">
        <v>99</v>
      </c>
      <c r="D54" s="172"/>
      <c r="E54" s="119">
        <v>620</v>
      </c>
    </row>
    <row r="55" spans="1:5">
      <c r="A55" s="121" t="s">
        <v>118</v>
      </c>
      <c r="B55" s="120">
        <v>43495</v>
      </c>
      <c r="C55" s="171" t="s">
        <v>99</v>
      </c>
      <c r="D55" s="172"/>
      <c r="E55" s="108">
        <v>1860</v>
      </c>
    </row>
    <row r="56" spans="1:5">
      <c r="A56" s="121"/>
      <c r="B56" s="106"/>
      <c r="C56" s="171"/>
      <c r="D56" s="172"/>
      <c r="E56" s="108"/>
    </row>
    <row r="57" spans="1:5">
      <c r="A57" s="121"/>
      <c r="B57" s="120"/>
      <c r="C57" s="171"/>
      <c r="D57" s="172"/>
      <c r="E57" s="108"/>
    </row>
    <row r="58" spans="1:5">
      <c r="A58" s="105"/>
      <c r="B58" s="120"/>
      <c r="C58" s="171"/>
      <c r="D58" s="172"/>
      <c r="E58" s="108"/>
    </row>
    <row r="59" spans="1:5" ht="15">
      <c r="A59" s="168" t="s">
        <v>93</v>
      </c>
      <c r="B59" s="168"/>
      <c r="C59" s="168"/>
      <c r="D59" s="168"/>
      <c r="E59" s="115">
        <f>SUM(E41:E58)</f>
        <v>23746.27</v>
      </c>
    </row>
    <row r="61" spans="1:5" ht="15">
      <c r="A61" s="165" t="s">
        <v>119</v>
      </c>
      <c r="B61" s="165"/>
      <c r="C61" s="165"/>
      <c r="D61" s="165"/>
    </row>
    <row r="62" spans="1:5" ht="15">
      <c r="A62" s="167" t="s">
        <v>100</v>
      </c>
      <c r="B62" s="167"/>
      <c r="C62" s="167"/>
      <c r="D62" s="102">
        <f>E37</f>
        <v>22898.340000000004</v>
      </c>
    </row>
    <row r="63" spans="1:5">
      <c r="A63" s="167" t="s">
        <v>101</v>
      </c>
      <c r="B63" s="167"/>
      <c r="C63" s="167"/>
      <c r="D63" s="113">
        <f>E59</f>
        <v>23746.27</v>
      </c>
    </row>
    <row r="64" spans="1:5" ht="15">
      <c r="A64" s="168" t="s">
        <v>102</v>
      </c>
      <c r="B64" s="168"/>
      <c r="C64" s="168"/>
      <c r="D64" s="102">
        <f>SUM(D62:D63)</f>
        <v>46644.61</v>
      </c>
    </row>
  </sheetData>
  <mergeCells count="29">
    <mergeCell ref="A1:E1"/>
    <mergeCell ref="B2:E2"/>
    <mergeCell ref="A37:D37"/>
    <mergeCell ref="A39:A40"/>
    <mergeCell ref="B39:E39"/>
    <mergeCell ref="C40:D40"/>
    <mergeCell ref="C55:D55"/>
    <mergeCell ref="C44:D44"/>
    <mergeCell ref="C45:D45"/>
    <mergeCell ref="C46:D46"/>
    <mergeCell ref="C47:D47"/>
    <mergeCell ref="C48:D48"/>
    <mergeCell ref="C49:D49"/>
    <mergeCell ref="A63:C63"/>
    <mergeCell ref="A64:C64"/>
    <mergeCell ref="C41:D41"/>
    <mergeCell ref="C42:D42"/>
    <mergeCell ref="C43:D43"/>
    <mergeCell ref="C56:D56"/>
    <mergeCell ref="C57:D57"/>
    <mergeCell ref="C58:D58"/>
    <mergeCell ref="A59:D59"/>
    <mergeCell ref="A61:D61"/>
    <mergeCell ref="A62:C62"/>
    <mergeCell ref="C50:D50"/>
    <mergeCell ref="C51:D51"/>
    <mergeCell ref="C52:D52"/>
    <mergeCell ref="C53:D53"/>
    <mergeCell ref="C54:D54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"/>
  <sheetViews>
    <sheetView workbookViewId="0">
      <selection sqref="A1:C2"/>
    </sheetView>
  </sheetViews>
  <sheetFormatPr baseColWidth="10" defaultRowHeight="12.75"/>
  <cols>
    <col min="1" max="1" width="12.7109375" customWidth="1"/>
    <col min="2" max="2" width="12" customWidth="1"/>
    <col min="3" max="3" width="16.140625" customWidth="1"/>
  </cols>
  <sheetData>
    <row r="1" spans="1:3" ht="24.75" customHeight="1">
      <c r="A1" s="175" t="s">
        <v>105</v>
      </c>
      <c r="B1" s="175"/>
      <c r="C1" s="175"/>
    </row>
    <row r="2" spans="1:3" ht="21.75" customHeight="1">
      <c r="A2" s="175"/>
      <c r="B2" s="175"/>
      <c r="C2" s="175"/>
    </row>
    <row r="3" spans="1:3">
      <c r="A3" s="122" t="s">
        <v>103</v>
      </c>
      <c r="B3" s="122" t="s">
        <v>104</v>
      </c>
      <c r="C3" s="122" t="s">
        <v>91</v>
      </c>
    </row>
    <row r="4" spans="1:3">
      <c r="A4" s="123" t="s">
        <v>106</v>
      </c>
      <c r="B4" s="100">
        <v>2019</v>
      </c>
      <c r="C4" s="101">
        <v>3324.45</v>
      </c>
    </row>
    <row r="5" spans="1:3">
      <c r="A5" s="100"/>
      <c r="B5" s="100"/>
      <c r="C5" s="101"/>
    </row>
    <row r="6" spans="1:3">
      <c r="A6" s="100"/>
      <c r="B6" s="100"/>
      <c r="C6" s="101"/>
    </row>
    <row r="7" spans="1:3" ht="15">
      <c r="A7" s="166" t="s">
        <v>102</v>
      </c>
      <c r="B7" s="166"/>
      <c r="C7" s="102">
        <f>SUM(C4:C6)</f>
        <v>3324.45</v>
      </c>
    </row>
  </sheetData>
  <mergeCells count="2">
    <mergeCell ref="A1:C2"/>
    <mergeCell ref="A7:B7"/>
  </mergeCells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B.C- FONDO </vt:lpstr>
      <vt:lpstr>FORMATO "A"- FONDO 2</vt:lpstr>
      <vt:lpstr>FORMATO "B" - FONDO 2</vt:lpstr>
      <vt:lpstr>1004</vt:lpstr>
      <vt:lpstr>2601</vt:lpstr>
      <vt:lpstr>2701</vt:lpstr>
      <vt:lpstr>'B.C- FONDO '!Área_de_impresión</vt:lpstr>
      <vt:lpstr>'FORMATO "A"- FONDO 2'!Área_de_impresión</vt:lpstr>
      <vt:lpstr>'FORMATO "B" - FONDO 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Mary Guti</cp:lastModifiedBy>
  <cp:lastPrinted>2019-02-27T23:19:11Z</cp:lastPrinted>
  <dcterms:created xsi:type="dcterms:W3CDTF">2019-02-27T16:22:54Z</dcterms:created>
  <dcterms:modified xsi:type="dcterms:W3CDTF">2019-03-02T15:20:44Z</dcterms:modified>
</cp:coreProperties>
</file>