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OWN\Downloads\"/>
    </mc:Choice>
  </mc:AlternateContent>
  <bookViews>
    <workbookView xWindow="930" yWindow="0" windowWidth="19560" windowHeight="8235" tabRatio="769"/>
  </bookViews>
  <sheets>
    <sheet name="FORMATO &quot;A&quot; AFOCAT" sheetId="11" r:id="rId1"/>
    <sheet name="FORMATO &quot;B&quot; AFOCAT" sheetId="12" r:id="rId2"/>
    <sheet name="FORMATO &quot;B-C&quot; AFOCAT" sheetId="10" r:id="rId3"/>
    <sheet name="B.C- FONDO " sheetId="1" r:id="rId4"/>
    <sheet name="FORMATO &quot;A&quot;- FONDO 2" sheetId="2" r:id="rId5"/>
    <sheet name="FORMATO &quot;B&quot; - FONDO 2" sheetId="3" r:id="rId6"/>
    <sheet name="1004" sheetId="7" r:id="rId7"/>
    <sheet name="2601" sheetId="8" r:id="rId8"/>
    <sheet name="2701" sheetId="9" r:id="rId9"/>
  </sheets>
  <externalReferences>
    <externalReference r:id="rId10"/>
  </externalReferences>
  <definedNames>
    <definedName name="_xlnm.Print_Area" localSheetId="3">'B.C- FONDO '!$A$1:$G$48</definedName>
    <definedName name="_xlnm.Print_Area" localSheetId="4">'FORMATO "A"- FONDO 2'!$A$1:$I$28</definedName>
    <definedName name="_xlnm.Print_Area" localSheetId="5">'FORMATO "B" - FONDO 2'!$A$1:$E$33</definedName>
    <definedName name="_xlnm.Print_Area" localSheetId="1">'FORMATO "B" AFOCAT'!$A$2:$E$26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D21" i="12" s="1"/>
  <c r="C15" i="12"/>
  <c r="C13" i="12"/>
  <c r="C17" i="12" s="1"/>
  <c r="C21" i="12" s="1"/>
  <c r="I34" i="11"/>
  <c r="H34" i="11"/>
  <c r="E32" i="11"/>
  <c r="I30" i="11"/>
  <c r="H28" i="11"/>
  <c r="H25" i="11"/>
  <c r="H22" i="11"/>
  <c r="H21" i="11"/>
  <c r="H30" i="11" s="1"/>
  <c r="I18" i="11"/>
  <c r="I32" i="11" s="1"/>
  <c r="D17" i="11"/>
  <c r="D16" i="11"/>
  <c r="H14" i="11"/>
  <c r="H13" i="11"/>
  <c r="H18" i="11" s="1"/>
  <c r="H12" i="11"/>
  <c r="D12" i="11"/>
  <c r="H11" i="11"/>
  <c r="D10" i="11"/>
  <c r="D32" i="11" s="1"/>
  <c r="D66" i="10"/>
  <c r="G63" i="10"/>
  <c r="G62" i="10"/>
  <c r="F62" i="10"/>
  <c r="E62" i="10"/>
  <c r="G61" i="10"/>
  <c r="G60" i="10"/>
  <c r="F60" i="10"/>
  <c r="E60" i="10"/>
  <c r="F59" i="10"/>
  <c r="G59" i="10" s="1"/>
  <c r="G58" i="10" s="1"/>
  <c r="F58" i="10"/>
  <c r="G57" i="10"/>
  <c r="F56" i="10"/>
  <c r="E56" i="10"/>
  <c r="G56" i="10" s="1"/>
  <c r="G54" i="10"/>
  <c r="G53" i="10"/>
  <c r="E52" i="10"/>
  <c r="G52" i="10" s="1"/>
  <c r="G51" i="10"/>
  <c r="G50" i="10"/>
  <c r="E50" i="10"/>
  <c r="G49" i="10"/>
  <c r="G48" i="10" s="1"/>
  <c r="E48" i="10"/>
  <c r="G46" i="10"/>
  <c r="G45" i="10"/>
  <c r="G44" i="10" s="1"/>
  <c r="G43" i="10"/>
  <c r="G42" i="10"/>
  <c r="G40" i="10"/>
  <c r="F38" i="10"/>
  <c r="E38" i="10"/>
  <c r="G38" i="10" s="1"/>
  <c r="G37" i="10"/>
  <c r="G36" i="10"/>
  <c r="F35" i="10"/>
  <c r="E35" i="10"/>
  <c r="G35" i="10" s="1"/>
  <c r="G34" i="10"/>
  <c r="G33" i="10"/>
  <c r="G32" i="10"/>
  <c r="F31" i="10"/>
  <c r="E31" i="10"/>
  <c r="G31" i="10" s="1"/>
  <c r="F30" i="10"/>
  <c r="E30" i="10"/>
  <c r="G30" i="10" s="1"/>
  <c r="G29" i="10"/>
  <c r="F29" i="10"/>
  <c r="G28" i="10"/>
  <c r="F28" i="10"/>
  <c r="G27" i="10"/>
  <c r="F26" i="10"/>
  <c r="E26" i="10"/>
  <c r="G26" i="10" s="1"/>
  <c r="G24" i="10"/>
  <c r="F23" i="10"/>
  <c r="E23" i="10"/>
  <c r="G23" i="10" s="1"/>
  <c r="G22" i="10"/>
  <c r="G21" i="10"/>
  <c r="G20" i="10"/>
  <c r="F19" i="10"/>
  <c r="E19" i="10"/>
  <c r="G19" i="10" s="1"/>
  <c r="G18" i="10"/>
  <c r="G17" i="10"/>
  <c r="F16" i="10"/>
  <c r="E16" i="10"/>
  <c r="G16" i="10" s="1"/>
  <c r="G14" i="10"/>
  <c r="F13" i="10"/>
  <c r="E13" i="10"/>
  <c r="E64" i="10" s="1"/>
  <c r="F12" i="10"/>
  <c r="E12" i="10"/>
  <c r="G12" i="10" s="1"/>
  <c r="G11" i="10"/>
  <c r="F10" i="10"/>
  <c r="F64" i="10" s="1"/>
  <c r="E10" i="10"/>
  <c r="G10" i="10" s="1"/>
  <c r="H32" i="11" l="1"/>
  <c r="F65" i="10"/>
  <c r="G13" i="10"/>
  <c r="E31" i="1" l="1"/>
  <c r="E18" i="1"/>
  <c r="F37" i="1" l="1"/>
  <c r="F40" i="1" l="1"/>
  <c r="E13" i="1"/>
  <c r="E10" i="1" s="1"/>
  <c r="F13" i="1" l="1"/>
  <c r="F10" i="1" s="1"/>
  <c r="G10" i="1" s="1"/>
  <c r="E34" i="1" l="1"/>
  <c r="E14" i="1"/>
  <c r="F18" i="1" l="1"/>
  <c r="E44" i="8" l="1"/>
  <c r="F36" i="1" l="1"/>
  <c r="G36" i="1" s="1"/>
  <c r="E33" i="1"/>
  <c r="G18" i="1" l="1"/>
  <c r="F17" i="1" l="1"/>
  <c r="E17" i="1" l="1"/>
  <c r="G26" i="1" l="1"/>
  <c r="G35" i="1"/>
  <c r="G15" i="1"/>
  <c r="G16" i="1"/>
  <c r="G20" i="1"/>
  <c r="G21" i="1"/>
  <c r="G23" i="1"/>
  <c r="G24" i="1"/>
  <c r="G25" i="1"/>
  <c r="G27" i="1"/>
  <c r="G28" i="1"/>
  <c r="G29" i="1"/>
  <c r="G31" i="1"/>
  <c r="G33" i="1"/>
  <c r="G34" i="1"/>
  <c r="G37" i="1"/>
  <c r="C9" i="3" s="1"/>
  <c r="G38" i="1"/>
  <c r="C10" i="3" s="1"/>
  <c r="G40" i="1"/>
  <c r="G42" i="1"/>
  <c r="G43" i="1"/>
  <c r="D49" i="8"/>
  <c r="E31" i="8"/>
  <c r="D48" i="8" s="1"/>
  <c r="D50" i="8" l="1"/>
  <c r="E19" i="1"/>
  <c r="G13" i="1" l="1"/>
  <c r="E32" i="1" l="1"/>
  <c r="D11" i="3" l="1"/>
  <c r="E22" i="2"/>
  <c r="I18" i="2"/>
  <c r="I14" i="2"/>
  <c r="I11" i="2"/>
  <c r="F39" i="1"/>
  <c r="G39" i="1" s="1"/>
  <c r="C13" i="3"/>
  <c r="F32" i="1"/>
  <c r="G32" i="1" s="1"/>
  <c r="F30" i="1"/>
  <c r="E30" i="1"/>
  <c r="H19" i="2"/>
  <c r="F22" i="1"/>
  <c r="G22" i="1" s="1"/>
  <c r="H16" i="2" s="1"/>
  <c r="H14" i="2" s="1"/>
  <c r="F19" i="1"/>
  <c r="F14" i="1"/>
  <c r="G12" i="1"/>
  <c r="G11" i="1"/>
  <c r="D14" i="3" l="1"/>
  <c r="D16" i="3" s="1"/>
  <c r="D18" i="3" s="1"/>
  <c r="G19" i="1"/>
  <c r="H10" i="2" s="1"/>
  <c r="C4" i="9"/>
  <c r="C7" i="9" s="1"/>
  <c r="G14" i="1"/>
  <c r="D10" i="2" s="1"/>
  <c r="G30" i="1"/>
  <c r="C12" i="3" s="1"/>
  <c r="G17" i="1"/>
  <c r="H9" i="2" s="1"/>
  <c r="F46" i="1"/>
  <c r="E46" i="1"/>
  <c r="C11" i="3"/>
  <c r="C15" i="3"/>
  <c r="I21" i="2"/>
  <c r="I22" i="2" s="1"/>
  <c r="F47" i="1" l="1"/>
  <c r="D9" i="2"/>
  <c r="D22" i="2" s="1"/>
  <c r="B4" i="7"/>
  <c r="C3" i="7" s="1"/>
  <c r="C8" i="7" s="1"/>
  <c r="C14" i="3"/>
  <c r="C16" i="3" s="1"/>
  <c r="C18" i="3" s="1"/>
  <c r="H20" i="2" s="1"/>
  <c r="H18" i="2" s="1"/>
  <c r="H21" i="2" s="1"/>
  <c r="H11" i="2"/>
  <c r="H22" i="2" l="1"/>
</calcChain>
</file>

<file path=xl/sharedStrings.xml><?xml version="1.0" encoding="utf-8"?>
<sst xmlns="http://schemas.openxmlformats.org/spreadsheetml/2006/main" count="334" uniqueCount="209">
  <si>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</si>
  <si>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</si>
  <si>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</si>
  <si>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</si>
  <si>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</si>
  <si>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</si>
  <si>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</si>
  <si>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</si>
  <si>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</si>
  <si>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</si>
  <si>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</si>
  <si>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</si>
  <si>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</si>
  <si>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</si>
  <si>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</si>
  <si>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</si>
  <si>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</si>
  <si>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</si>
  <si>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</si>
  <si>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</si>
  <si>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</si>
  <si>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</si>
  <si>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</si>
  <si>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</si>
  <si>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</si>
  <si>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</si>
  <si>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</si>
  <si>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</si>
  <si>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</si>
  <si>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</si>
  <si>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</si>
  <si>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</si>
  <si>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</si>
  <si>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</si>
  <si>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</si>
  <si>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</si>
  <si>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</si>
  <si>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</si>
  <si>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</si>
  <si>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</si>
  <si>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</si>
  <si>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</si>
  <si>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</si>
  <si>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</si>
  <si>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</si>
  <si>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</si>
  <si>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</si>
  <si>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</si>
  <si>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</si>
  <si>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</si>
  <si>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</si>
  <si>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</si>
  <si>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</si>
  <si>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</si>
  <si>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</si>
  <si>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</si>
  <si>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</si>
  <si>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</si>
  <si>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</si>
  <si>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</si>
  <si>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</si>
  <si>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</si>
  <si>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</si>
  <si>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</si>
  <si>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</si>
  <si>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</si>
  <si>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</si>
  <si>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</si>
  <si>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</si>
  <si>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</si>
  <si>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</si>
  <si>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</si>
  <si>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</si>
  <si>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</si>
  <si>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</si>
  <si>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</si>
  <si>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</si>
  <si>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</si>
  <si>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</si>
  <si>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</si>
  <si>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</si>
  <si>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</si>
  <si>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</si>
  <si>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</si>
  <si>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</si>
  <si>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</si>
  <si>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</si>
  <si>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</si>
  <si>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</si>
  <si>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</si>
  <si>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</si>
  <si>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</si>
  <si>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</si>
  <si>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</si>
  <si>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</si>
  <si>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</si>
  <si>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</si>
  <si>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</si>
  <si>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</si>
  <si>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CLINICA MILENIUM</t>
  </si>
  <si>
    <t>GASTOS MEDICOS</t>
  </si>
  <si>
    <t>INDEMNIZACIÓN POR MUERTE</t>
  </si>
  <si>
    <t>Al 30 de Junio del 2019.</t>
  </si>
  <si>
    <t>BALANCE GENERAL AL : 30 de Junio  del   2019</t>
  </si>
  <si>
    <t>ESTADO DE GANANCIAS Y PERDIDAS AL 30 DE JUNIO DEL 2019</t>
  </si>
  <si>
    <t>Saldo al 30/06/2019</t>
  </si>
  <si>
    <t>Anexo del rubro 27. Aportes por pagar   (Fondo de Compensación del SOAT y del CAT)   al 30/06/2019</t>
  </si>
  <si>
    <t>JUNIO</t>
  </si>
  <si>
    <t>001-0007941</t>
  </si>
  <si>
    <t>001-0007942</t>
  </si>
  <si>
    <t>001-0007943</t>
  </si>
  <si>
    <t>001-0007944</t>
  </si>
  <si>
    <t>001-0007945</t>
  </si>
  <si>
    <t>001-0007946</t>
  </si>
  <si>
    <t>001-0007947</t>
  </si>
  <si>
    <t>001-0007948</t>
  </si>
  <si>
    <t>001-0007949</t>
  </si>
  <si>
    <t>001-0007950</t>
  </si>
  <si>
    <t>HOSPITAL DE CLINICAS</t>
  </si>
  <si>
    <t>002-0001497</t>
  </si>
  <si>
    <t>002-0001498</t>
  </si>
  <si>
    <t>002-0001499</t>
  </si>
  <si>
    <t>002-0001500</t>
  </si>
  <si>
    <t>002-0001501</t>
  </si>
  <si>
    <t>002-0001502</t>
  </si>
  <si>
    <t>002-0001503</t>
  </si>
  <si>
    <t>002-0001504</t>
  </si>
  <si>
    <t>002-0001505</t>
  </si>
  <si>
    <t>002-0001506</t>
  </si>
  <si>
    <t>002-0001507</t>
  </si>
  <si>
    <t>002-0001508</t>
  </si>
  <si>
    <t>002-001509</t>
  </si>
  <si>
    <t>002-0001510</t>
  </si>
  <si>
    <t>002-0001511</t>
  </si>
  <si>
    <t>002-0001512</t>
  </si>
  <si>
    <t>002-0001513</t>
  </si>
  <si>
    <t>Anexo del rubro 26. Siniestros por pagar al 30/06/2019</t>
  </si>
  <si>
    <t>SANTOS ACUÑA GOICOCHEA</t>
  </si>
  <si>
    <t>WUILBERTO SIRLOPU LLONTOP</t>
  </si>
  <si>
    <t>JOSE EDQUEN CORREA</t>
  </si>
  <si>
    <t xml:space="preserve">JUAN CARLOS BAILA MORENO </t>
  </si>
  <si>
    <t>FRANCO ACOSTA DAVILA</t>
  </si>
  <si>
    <t>ESTEBAN GOMEZ MURO</t>
  </si>
  <si>
    <t>ANGELITA ALDEA DE VERGARA</t>
  </si>
  <si>
    <t>RESUMEN Anexo del rubro 26. Siniestros por pagar al 30/06/2019</t>
  </si>
  <si>
    <t>B/C -AFOCAT</t>
  </si>
  <si>
    <t xml:space="preserve">                     ASOCIACION DE USUARIOS DEL FONDO REGIONAL CONTRA ACCIDENTES DE TRANSITO-FORCAT</t>
  </si>
  <si>
    <t xml:space="preserve">                                     BALANCE DE COMPROBACIÓN DE SALDOS </t>
  </si>
  <si>
    <t xml:space="preserve">                    Al 30 de Junio del 2019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</si>
  <si>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</si>
  <si>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</si>
  <si>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</si>
  <si>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</si>
  <si>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</si>
  <si>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</si>
  <si>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</si>
  <si>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</si>
  <si>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</si>
  <si>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</si>
  <si>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</si>
  <si>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</si>
  <si>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</si>
  <si>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</si>
  <si>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</si>
  <si>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</si>
  <si>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</si>
  <si>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</si>
  <si>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</si>
  <si>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RECUPERO DE SINIESTRSO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</si>
  <si>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</si>
  <si>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</si>
  <si>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</si>
  <si>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</si>
  <si>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</si>
  <si>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</si>
  <si>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</si>
  <si>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</si>
  <si>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</si>
  <si>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</si>
  <si>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</si>
  <si>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</si>
  <si>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</si>
  <si>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</si>
  <si>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</si>
  <si>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</si>
  <si>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</si>
  <si>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</si>
  <si>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</si>
  <si>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FORMA “A” - AFOCAT</t>
  </si>
  <si>
    <r>
      <t xml:space="preserve">BALANCE GENERAL AL : </t>
    </r>
    <r>
      <rPr>
        <sz val="10"/>
        <rFont val="Arial Narrow"/>
        <family val="2"/>
      </rPr>
      <t>30 de Junio  del 2019</t>
    </r>
  </si>
  <si>
    <t>20  Tributos por pagar, participaciones y Cuentas por pagar</t>
  </si>
  <si>
    <t>16  Cuentas por Cobrar diversas (neto)</t>
  </si>
  <si>
    <t>22  Cuentas Por Transferir al Fondo</t>
  </si>
  <si>
    <t>28  Otras provisiones</t>
  </si>
  <si>
    <t>29  Ganancias Diferidas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</si>
  <si>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</si>
  <si>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</si>
  <si>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</si>
  <si>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</si>
  <si>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</si>
  <si>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</si>
  <si>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</si>
  <si>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</si>
  <si>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FORMATO "B" AFOCAT</t>
  </si>
  <si>
    <t>ESTADO DE GANANCIAS Y PÉRDIDAS AL 30 DE JUNIO  DEL 2019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</si>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</sst>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S/&quot;* #,##0.00_-;\-&quot;S/&quot;* #,##0.00_-;_-&quot;S/&quot;* &quot;-&quot;??_-;_-@_-"/>
    <numFmt numFmtId="164" formatCode="_ &quot;S/&quot;* #,##0.00_ ;_ &quot;S/&quot;* \-#,##0.00_ ;_ &quot;S/&quot;* &quot;-&quot;??_ ;_ @_ "/>
    <numFmt numFmtId="165" formatCode="_-[$S/.-280A]\ * #,##0.00_ ;_-[$S/.-280A]\ * \-#,##0.00\ ;_-[$S/.-280A]\ * &quot;-&quot;??_ ;_-@_ "/>
    <numFmt numFmtId="166" formatCode="_ [$S/.-280A]\ * #,##0.00_ ;_ [$S/.-280A]\ * \-#,##0.00_ ;_ [$S/.-280A]\ * &quot;-&quot;??_ ;_ @_ "/>
  </numFmts>
  <fonts count="20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5" fontId="8" fillId="2" borderId="9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6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5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5" fontId="8" fillId="0" borderId="19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18" xfId="0" applyNumberFormat="1" applyFont="1" applyBorder="1" applyAlignment="1">
      <alignment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5" fontId="6" fillId="0" borderId="0" xfId="0" applyNumberFormat="1" applyFont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5" fontId="8" fillId="0" borderId="15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5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5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164" fontId="0" fillId="0" borderId="0" xfId="0" applyNumberFormat="1"/>
    <xf numFmtId="0" fontId="16" fillId="3" borderId="26" xfId="0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44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16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44" fontId="10" fillId="0" borderId="26" xfId="0" applyNumberFormat="1" applyFont="1" applyBorder="1"/>
    <xf numFmtId="0" fontId="15" fillId="3" borderId="26" xfId="0" applyFont="1" applyFill="1" applyBorder="1" applyAlignment="1">
      <alignment horizontal="left"/>
    </xf>
    <xf numFmtId="164" fontId="10" fillId="0" borderId="26" xfId="0" applyNumberFormat="1" applyFont="1" applyBorder="1"/>
    <xf numFmtId="164" fontId="10" fillId="0" borderId="26" xfId="0" applyNumberFormat="1" applyFont="1" applyBorder="1" applyAlignment="1">
      <alignment horizontal="right"/>
    </xf>
    <xf numFmtId="164" fontId="17" fillId="0" borderId="26" xfId="0" applyNumberFormat="1" applyFont="1" applyBorder="1" applyAlignment="1">
      <alignment horizontal="right"/>
    </xf>
    <xf numFmtId="164" fontId="15" fillId="0" borderId="26" xfId="0" applyNumberFormat="1" applyFont="1" applyBorder="1"/>
    <xf numFmtId="16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5" fontId="8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4" fillId="0" borderId="2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/>
    <xf numFmtId="0" fontId="4" fillId="0" borderId="8" xfId="0" applyFont="1" applyBorder="1"/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165" fontId="6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165" fontId="8" fillId="0" borderId="9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vertical="top"/>
    </xf>
    <xf numFmtId="165" fontId="6" fillId="0" borderId="21" xfId="0" applyNumberFormat="1" applyFont="1" applyBorder="1" applyAlignment="1">
      <alignment horizontal="center" vertical="center" wrapText="1"/>
    </xf>
    <xf numFmtId="165" fontId="18" fillId="0" borderId="31" xfId="0" applyNumberFormat="1" applyFont="1" applyBorder="1" applyAlignment="1">
      <alignment horizontal="center" vertical="center" wrapText="1"/>
    </xf>
    <xf numFmtId="2" fontId="4" fillId="0" borderId="9" xfId="0" applyNumberFormat="1" applyFont="1" applyBorder="1"/>
    <xf numFmtId="165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165" fontId="8" fillId="0" borderId="5" xfId="0" applyNumberFormat="1" applyFont="1" applyBorder="1" applyAlignment="1">
      <alignment horizontal="center" vertical="center" wrapText="1"/>
    </xf>
    <xf numFmtId="165" fontId="18" fillId="0" borderId="3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0" fontId="19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165" fontId="8" fillId="0" borderId="18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65" fontId="8" fillId="0" borderId="2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6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165" fontId="6" fillId="0" borderId="11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3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18" xfId="0" applyBorder="1"/>
    <xf numFmtId="165" fontId="6" fillId="0" borderId="23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.FF.%20AFOCAT%20JUNI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&quot;B-C&quot; AFOCAT"/>
      <sheetName val="FORMATO &quot;A&quot; AFOCAT"/>
      <sheetName val="FORMATO &quot;B&quot; AFOCAT"/>
    </sheetNames>
    <sheetDataSet>
      <sheetData sheetId="0">
        <row r="10">
          <cell r="G10">
            <v>12848.339999999967</v>
          </cell>
        </row>
        <row r="16">
          <cell r="G16">
            <v>31344</v>
          </cell>
        </row>
        <row r="19">
          <cell r="G19">
            <v>19549</v>
          </cell>
        </row>
        <row r="23">
          <cell r="G23">
            <v>9000</v>
          </cell>
        </row>
        <row r="26">
          <cell r="G26">
            <v>-104074.29000000001</v>
          </cell>
        </row>
        <row r="31">
          <cell r="G31">
            <v>0</v>
          </cell>
        </row>
        <row r="35">
          <cell r="G35">
            <v>-3670</v>
          </cell>
        </row>
        <row r="38">
          <cell r="G38">
            <v>-45356</v>
          </cell>
        </row>
        <row r="43">
          <cell r="G43">
            <v>-17758</v>
          </cell>
        </row>
        <row r="44">
          <cell r="G44">
            <v>-3847</v>
          </cell>
        </row>
        <row r="48">
          <cell r="G48">
            <v>524624.55000000005</v>
          </cell>
        </row>
        <row r="57">
          <cell r="G57">
            <v>-392099.6</v>
          </cell>
        </row>
        <row r="58">
          <cell r="G58">
            <v>-30561</v>
          </cell>
        </row>
      </sheetData>
      <sheetData sheetId="1"/>
      <sheetData sheetId="2">
        <row r="21">
          <cell r="C21">
            <v>-101963.95000000007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topLeftCell="A4" zoomScale="118" zoomScaleNormal="118" workbookViewId="0">
      <selection activeCell="D17" sqref="D17"/>
    </sheetView>
  </sheetViews>
  <sheetFormatPr baseColWidth="10" defaultRowHeight="12.75"/>
  <cols>
    <col min="1" max="1" width="2.5703125" customWidth="1"/>
    <col min="2" max="2" width="31.7109375" customWidth="1"/>
    <col min="3" max="3" width="10.7109375" customWidth="1"/>
    <col min="4" max="5" width="12.7109375" customWidth="1"/>
    <col min="6" max="6" width="28.7109375" customWidth="1"/>
    <col min="7" max="7" width="10.7109375" customWidth="1"/>
    <col min="8" max="9" width="12.7109375" customWidth="1"/>
  </cols>
  <sheetData>
    <row r="2" spans="2:9" ht="13.5">
      <c r="B2" s="221" t="s">
        <v>188</v>
      </c>
      <c r="C2" s="221"/>
      <c r="D2" s="221"/>
      <c r="E2" s="221"/>
      <c r="F2" s="221"/>
      <c r="G2" s="221"/>
      <c r="H2" s="221"/>
      <c r="I2" s="221"/>
    </row>
    <row r="3" spans="2:9" ht="13.5">
      <c r="B3" s="222"/>
      <c r="C3" s="222"/>
      <c r="D3" s="222"/>
      <c r="E3" s="222"/>
      <c r="F3" s="222"/>
      <c r="G3" s="222"/>
      <c r="H3" s="222"/>
      <c r="I3" s="222"/>
    </row>
    <row r="4" spans="2:9">
      <c r="B4" s="161" t="s">
        <v>1</v>
      </c>
      <c r="C4" s="161"/>
      <c r="D4" s="161"/>
      <c r="E4" s="161"/>
      <c r="F4" s="161"/>
      <c r="G4" s="161"/>
      <c r="H4" s="161"/>
      <c r="I4" s="161"/>
    </row>
    <row r="5" spans="2:9">
      <c r="B5" s="161" t="s">
        <v>189</v>
      </c>
      <c r="C5" s="161"/>
      <c r="D5" s="161"/>
      <c r="E5" s="161"/>
      <c r="F5" s="161"/>
      <c r="G5" s="161"/>
      <c r="H5" s="161"/>
      <c r="I5" s="161"/>
    </row>
    <row r="6" spans="2:9">
      <c r="B6" s="42"/>
    </row>
    <row r="7" spans="2:9" ht="13.5" thickBot="1">
      <c r="B7" s="42"/>
    </row>
    <row r="8" spans="2:9" ht="13.5">
      <c r="B8" s="223" t="s">
        <v>10</v>
      </c>
      <c r="C8" s="224"/>
      <c r="D8" s="44" t="s">
        <v>49</v>
      </c>
      <c r="E8" s="127" t="s">
        <v>50</v>
      </c>
      <c r="F8" s="223" t="s">
        <v>51</v>
      </c>
      <c r="G8" s="224"/>
      <c r="H8" s="126" t="s">
        <v>49</v>
      </c>
      <c r="I8" s="44" t="s">
        <v>50</v>
      </c>
    </row>
    <row r="9" spans="2:9" ht="14.25" thickBot="1">
      <c r="B9" s="225"/>
      <c r="C9" s="226"/>
      <c r="D9" s="47" t="s">
        <v>7</v>
      </c>
      <c r="E9" s="48" t="s">
        <v>7</v>
      </c>
      <c r="F9" s="225"/>
      <c r="G9" s="226"/>
      <c r="H9" s="47" t="s">
        <v>7</v>
      </c>
      <c r="I9" s="48" t="s">
        <v>7</v>
      </c>
    </row>
    <row r="10" spans="2:9" ht="13.5">
      <c r="B10" s="227" t="s">
        <v>52</v>
      </c>
      <c r="C10" s="228"/>
      <c r="D10" s="79">
        <f>'[1]FORMATO "B-C" AFOCAT'!G10</f>
        <v>12848.339999999967</v>
      </c>
      <c r="E10" s="78">
        <v>5645</v>
      </c>
      <c r="F10" s="227"/>
      <c r="G10" s="229"/>
      <c r="H10" s="79"/>
      <c r="I10" s="230"/>
    </row>
    <row r="11" spans="2:9" ht="13.5">
      <c r="B11" s="231"/>
      <c r="C11" s="232"/>
      <c r="D11" s="233"/>
      <c r="E11" s="234"/>
      <c r="F11" s="231" t="s">
        <v>190</v>
      </c>
      <c r="G11" s="235"/>
      <c r="H11" s="233">
        <f>-'[1]FORMATO "B-C" AFOCAT'!G26</f>
        <v>104074.29000000001</v>
      </c>
      <c r="I11" s="233">
        <v>15254</v>
      </c>
    </row>
    <row r="12" spans="2:9" ht="13.5">
      <c r="B12" s="231" t="s">
        <v>191</v>
      </c>
      <c r="C12" s="232"/>
      <c r="D12" s="233">
        <f>'[1]FORMATO "B-C" AFOCAT'!G16</f>
        <v>31344</v>
      </c>
      <c r="E12" s="233">
        <v>64781</v>
      </c>
      <c r="F12" s="231" t="s">
        <v>192</v>
      </c>
      <c r="G12" s="235"/>
      <c r="H12" s="233">
        <f>-'[1]FORMATO "B-C" AFOCAT'!G31</f>
        <v>0</v>
      </c>
      <c r="I12" s="233">
        <v>19425</v>
      </c>
    </row>
    <row r="13" spans="2:9" ht="13.5">
      <c r="B13" s="236"/>
      <c r="C13" s="237"/>
      <c r="D13" s="233"/>
      <c r="E13" s="238"/>
      <c r="F13" s="231" t="s">
        <v>193</v>
      </c>
      <c r="G13" s="235"/>
      <c r="H13" s="233">
        <f>-'[1]FORMATO "B-C" AFOCAT'!G35</f>
        <v>3670</v>
      </c>
      <c r="I13" s="233"/>
    </row>
    <row r="14" spans="2:9" ht="13.5">
      <c r="B14" s="236"/>
      <c r="C14" s="237"/>
      <c r="D14" s="233"/>
      <c r="E14" s="238"/>
      <c r="F14" s="231" t="s">
        <v>194</v>
      </c>
      <c r="G14" s="235"/>
      <c r="H14" s="233">
        <f>-'[1]FORMATO "B-C" AFOCAT'!G38</f>
        <v>45356</v>
      </c>
      <c r="I14" s="233">
        <v>45356</v>
      </c>
    </row>
    <row r="15" spans="2:9" ht="13.5">
      <c r="B15" s="236"/>
      <c r="C15" s="237"/>
      <c r="D15" s="233"/>
      <c r="E15" s="238"/>
      <c r="F15" s="231"/>
      <c r="G15" s="235"/>
      <c r="H15" s="233"/>
      <c r="I15" s="238"/>
    </row>
    <row r="16" spans="2:9" ht="13.5">
      <c r="B16" s="231" t="s">
        <v>195</v>
      </c>
      <c r="C16" s="232"/>
      <c r="D16" s="233">
        <f>'[1]FORMATO "B-C" AFOCAT'!G19</f>
        <v>19549</v>
      </c>
      <c r="E16" s="239">
        <v>27341</v>
      </c>
      <c r="F16" s="231"/>
      <c r="G16" s="235"/>
      <c r="H16" s="233"/>
      <c r="I16" s="240"/>
    </row>
    <row r="17" spans="2:9" ht="14.25" thickBot="1">
      <c r="B17" s="231" t="s">
        <v>196</v>
      </c>
      <c r="C17" s="232"/>
      <c r="D17" s="233">
        <f>'[1]FORMATO "B-C" AFOCAT'!G23</f>
        <v>9000</v>
      </c>
      <c r="E17" s="239">
        <v>7788</v>
      </c>
      <c r="F17" s="231"/>
      <c r="G17" s="235"/>
      <c r="H17" s="233"/>
      <c r="I17" s="240"/>
    </row>
    <row r="18" spans="2:9" ht="13.5">
      <c r="B18" s="231"/>
      <c r="C18" s="232"/>
      <c r="D18" s="233"/>
      <c r="E18" s="234"/>
      <c r="F18" s="241" t="s">
        <v>56</v>
      </c>
      <c r="G18" s="242"/>
      <c r="H18" s="243">
        <f>SUM(H11:H17)</f>
        <v>153100.29</v>
      </c>
      <c r="I18" s="244">
        <f>SUM(I11:I17)</f>
        <v>80035</v>
      </c>
    </row>
    <row r="19" spans="2:9" ht="13.5">
      <c r="B19" s="231"/>
      <c r="C19" s="232"/>
      <c r="D19" s="233"/>
      <c r="E19" s="234"/>
      <c r="F19" s="231"/>
      <c r="G19" s="232"/>
      <c r="H19" s="233"/>
      <c r="I19" s="234"/>
    </row>
    <row r="20" spans="2:9" ht="13.5">
      <c r="B20" s="231"/>
      <c r="C20" s="232"/>
      <c r="D20" s="233"/>
      <c r="E20" s="234"/>
      <c r="F20" s="231"/>
      <c r="G20" s="232"/>
      <c r="H20" s="233"/>
      <c r="I20" s="234"/>
    </row>
    <row r="21" spans="2:9" ht="13.5">
      <c r="B21" s="236"/>
      <c r="C21" s="237"/>
      <c r="D21" s="233"/>
      <c r="E21" s="238"/>
      <c r="F21" s="245" t="s">
        <v>57</v>
      </c>
      <c r="G21" s="246"/>
      <c r="H21" s="233">
        <f>H22</f>
        <v>17758</v>
      </c>
      <c r="I21" s="239">
        <v>17758</v>
      </c>
    </row>
    <row r="22" spans="2:9" ht="13.5">
      <c r="B22" s="236"/>
      <c r="C22" s="237"/>
      <c r="D22" s="247"/>
      <c r="E22" s="238"/>
      <c r="F22" s="245" t="s">
        <v>197</v>
      </c>
      <c r="G22" s="246"/>
      <c r="H22" s="233">
        <f>-'[1]FORMATO "B-C" AFOCAT'!G43</f>
        <v>17758</v>
      </c>
      <c r="I22" s="239">
        <v>17758</v>
      </c>
    </row>
    <row r="23" spans="2:9" ht="13.5">
      <c r="B23" s="236"/>
      <c r="C23" s="237"/>
      <c r="D23" s="248"/>
      <c r="E23" s="238"/>
      <c r="F23" s="245"/>
      <c r="G23" s="246"/>
      <c r="H23" s="233"/>
      <c r="I23" s="237"/>
    </row>
    <row r="24" spans="2:9" ht="13.5">
      <c r="B24" s="236"/>
      <c r="C24" s="237"/>
      <c r="D24" s="233"/>
      <c r="E24" s="238"/>
      <c r="F24" s="245"/>
      <c r="G24" s="246"/>
      <c r="H24" s="233"/>
      <c r="I24" s="237"/>
    </row>
    <row r="25" spans="2:9" ht="13.5">
      <c r="B25" s="236"/>
      <c r="C25" s="237"/>
      <c r="D25" s="233"/>
      <c r="E25" s="238"/>
      <c r="F25" s="245" t="s">
        <v>198</v>
      </c>
      <c r="G25" s="246"/>
      <c r="H25" s="233">
        <f>-'[1]FORMATO "B-C" AFOCAT'!G44</f>
        <v>3847</v>
      </c>
      <c r="I25" s="233">
        <v>7762</v>
      </c>
    </row>
    <row r="26" spans="2:9" ht="13.5">
      <c r="B26" s="249"/>
      <c r="C26" s="250"/>
      <c r="D26" s="233"/>
      <c r="E26" s="251"/>
      <c r="F26" s="245" t="s">
        <v>199</v>
      </c>
      <c r="G26" s="246"/>
      <c r="H26" s="233"/>
      <c r="I26" s="233"/>
    </row>
    <row r="27" spans="2:9" ht="13.5">
      <c r="B27" s="249"/>
      <c r="C27" s="250"/>
      <c r="D27" s="233"/>
      <c r="E27" s="251"/>
      <c r="F27" s="245" t="s">
        <v>200</v>
      </c>
      <c r="G27" s="246"/>
      <c r="H27" s="233"/>
      <c r="I27" s="233">
        <v>-3205</v>
      </c>
    </row>
    <row r="28" spans="2:9" ht="13.5">
      <c r="B28" s="231"/>
      <c r="C28" s="232"/>
      <c r="D28" s="233"/>
      <c r="E28" s="234"/>
      <c r="F28" s="245" t="s">
        <v>63</v>
      </c>
      <c r="G28" s="246"/>
      <c r="H28" s="233">
        <f>'[1]FORMATO "B" AFOCAT'!C21</f>
        <v>-101963.95000000007</v>
      </c>
      <c r="I28" s="233">
        <v>10967</v>
      </c>
    </row>
    <row r="29" spans="2:9" ht="14.25" thickBot="1">
      <c r="B29" s="236"/>
      <c r="C29" s="237"/>
      <c r="D29" s="233"/>
      <c r="E29" s="238"/>
      <c r="F29" s="241"/>
      <c r="G29" s="242"/>
      <c r="H29" s="252"/>
      <c r="I29" s="253"/>
    </row>
    <row r="30" spans="2:9" ht="13.5">
      <c r="B30" s="236"/>
      <c r="C30" s="237"/>
      <c r="D30" s="233"/>
      <c r="E30" s="238"/>
      <c r="F30" s="241" t="s">
        <v>64</v>
      </c>
      <c r="G30" s="254"/>
      <c r="H30" s="247">
        <f>H21+H25+H28</f>
        <v>-80358.95000000007</v>
      </c>
      <c r="I30" s="247">
        <f>I21+I25</f>
        <v>25520</v>
      </c>
    </row>
    <row r="31" spans="2:9" ht="14.25" thickBot="1">
      <c r="B31" s="231"/>
      <c r="C31" s="232"/>
      <c r="D31" s="252"/>
      <c r="E31" s="131"/>
      <c r="F31" s="231"/>
      <c r="G31" s="235"/>
      <c r="H31" s="252"/>
      <c r="I31" s="255"/>
    </row>
    <row r="32" spans="2:9" ht="14.25" thickBot="1">
      <c r="B32" s="241" t="s">
        <v>65</v>
      </c>
      <c r="C32" s="242"/>
      <c r="D32" s="256">
        <f>D10+D12+D16+D17</f>
        <v>72741.339999999967</v>
      </c>
      <c r="E32" s="256">
        <f>E10+E12+E16+E17</f>
        <v>105555</v>
      </c>
      <c r="F32" s="241" t="s">
        <v>66</v>
      </c>
      <c r="G32" s="254"/>
      <c r="H32" s="256">
        <f>+H18+H30</f>
        <v>72741.339999999938</v>
      </c>
      <c r="I32" s="256">
        <f>+I18+I30</f>
        <v>105555</v>
      </c>
    </row>
    <row r="33" spans="2:9" ht="14.25" thickTop="1">
      <c r="B33" s="231"/>
      <c r="C33" s="232"/>
      <c r="D33" s="233"/>
      <c r="E33" s="234"/>
      <c r="F33" s="231"/>
      <c r="G33" s="235"/>
      <c r="H33" s="257"/>
      <c r="I33" s="240"/>
    </row>
    <row r="34" spans="2:9" ht="13.5">
      <c r="B34" s="231" t="s">
        <v>201</v>
      </c>
      <c r="C34" s="232"/>
      <c r="D34" s="233">
        <v>138515</v>
      </c>
      <c r="E34" s="233">
        <v>134385</v>
      </c>
      <c r="F34" s="231" t="s">
        <v>202</v>
      </c>
      <c r="G34" s="235"/>
      <c r="H34" s="233">
        <f>+D34</f>
        <v>138515</v>
      </c>
      <c r="I34" s="233">
        <f>+E34</f>
        <v>134385</v>
      </c>
    </row>
    <row r="35" spans="2:9" ht="14.25" thickBot="1">
      <c r="B35" s="148"/>
      <c r="C35" s="258"/>
      <c r="D35" s="252"/>
      <c r="E35" s="259"/>
      <c r="F35" s="148"/>
      <c r="G35" s="149"/>
      <c r="H35" s="260"/>
      <c r="I35" s="261"/>
    </row>
    <row r="36" spans="2:9">
      <c r="B36" s="69"/>
      <c r="C36" s="150"/>
      <c r="D36" s="262"/>
      <c r="E36" s="150"/>
      <c r="F36" s="150"/>
      <c r="G36" s="70"/>
      <c r="H36" s="70"/>
      <c r="I36" s="70"/>
    </row>
    <row r="37" spans="2:9">
      <c r="B37" s="69"/>
      <c r="C37" s="263"/>
      <c r="D37" s="263"/>
      <c r="E37" s="263"/>
      <c r="F37" s="263"/>
      <c r="G37" s="264"/>
      <c r="H37" s="264"/>
      <c r="I37" s="264"/>
    </row>
  </sheetData>
  <mergeCells count="47"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  <mergeCell ref="B28:C28"/>
    <mergeCell ref="F28:G28"/>
    <mergeCell ref="F29:G29"/>
    <mergeCell ref="F30:G30"/>
    <mergeCell ref="B31:C31"/>
    <mergeCell ref="F31:G31"/>
    <mergeCell ref="F23:G23"/>
    <mergeCell ref="F24:G24"/>
    <mergeCell ref="F25:G25"/>
    <mergeCell ref="E26:E27"/>
    <mergeCell ref="F26:G26"/>
    <mergeCell ref="F27:G27"/>
    <mergeCell ref="B19:C19"/>
    <mergeCell ref="F19:G19"/>
    <mergeCell ref="B20:C20"/>
    <mergeCell ref="F20:G20"/>
    <mergeCell ref="F21:G21"/>
    <mergeCell ref="F22:G22"/>
    <mergeCell ref="F15:G15"/>
    <mergeCell ref="B16:C16"/>
    <mergeCell ref="F16:G16"/>
    <mergeCell ref="B17:C17"/>
    <mergeCell ref="F17:G17"/>
    <mergeCell ref="B18:C18"/>
    <mergeCell ref="F18:G18"/>
    <mergeCell ref="B11:C11"/>
    <mergeCell ref="F11:G11"/>
    <mergeCell ref="B12:C12"/>
    <mergeCell ref="F12:G12"/>
    <mergeCell ref="F13:G13"/>
    <mergeCell ref="F14:G14"/>
    <mergeCell ref="B2:I2"/>
    <mergeCell ref="B4:I4"/>
    <mergeCell ref="B5:I5"/>
    <mergeCell ref="B8:C9"/>
    <mergeCell ref="F8:G9"/>
    <mergeCell ref="B10:C10"/>
    <mergeCell ref="F10:G10"/>
  </mergeCells>
  <pageMargins left="0.98425196850393704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zoomScale="96" zoomScaleNormal="96" workbookViewId="0">
      <selection activeCell="B5" sqref="B5:D5"/>
    </sheetView>
  </sheetViews>
  <sheetFormatPr baseColWidth="10" defaultRowHeight="12.75"/>
  <cols>
    <col min="1" max="1" width="6.7109375" customWidth="1"/>
    <col min="2" max="2" width="36.7109375" customWidth="1"/>
    <col min="3" max="4" width="17.7109375" customWidth="1"/>
  </cols>
  <sheetData>
    <row r="2" spans="2:4">
      <c r="D2" s="41" t="s">
        <v>203</v>
      </c>
    </row>
    <row r="4" spans="2:4" ht="13.5" customHeight="1"/>
    <row r="5" spans="2:4" ht="13.5" customHeight="1">
      <c r="B5" s="133" t="s">
        <v>1</v>
      </c>
      <c r="C5" s="133"/>
      <c r="D5" s="133"/>
    </row>
    <row r="6" spans="2:4" ht="13.5" customHeight="1">
      <c r="B6" s="161" t="s">
        <v>204</v>
      </c>
      <c r="C6" s="161"/>
      <c r="D6" s="161"/>
    </row>
    <row r="7" spans="2:4" ht="13.5" customHeight="1">
      <c r="B7" s="125"/>
      <c r="C7" s="125"/>
      <c r="D7" s="125"/>
    </row>
    <row r="8" spans="2:4" ht="13.5" customHeight="1">
      <c r="B8" s="125"/>
      <c r="C8" s="125"/>
      <c r="D8" s="125"/>
    </row>
    <row r="9" spans="2:4" ht="13.5" customHeight="1" thickBot="1"/>
    <row r="10" spans="2:4" ht="13.5" customHeight="1">
      <c r="B10" s="72" t="s">
        <v>3</v>
      </c>
      <c r="C10" s="73" t="s">
        <v>49</v>
      </c>
      <c r="D10" s="73" t="s">
        <v>68</v>
      </c>
    </row>
    <row r="11" spans="2:4" ht="13.5" customHeight="1" thickBot="1">
      <c r="B11" s="74"/>
      <c r="C11" s="128" t="s">
        <v>7</v>
      </c>
      <c r="D11" s="128" t="s">
        <v>7</v>
      </c>
    </row>
    <row r="12" spans="2:4" ht="13.5" customHeight="1">
      <c r="B12" s="265"/>
      <c r="C12" s="79"/>
      <c r="D12" s="234"/>
    </row>
    <row r="13" spans="2:4" ht="13.5" customHeight="1">
      <c r="B13" s="266" t="s">
        <v>205</v>
      </c>
      <c r="C13" s="233">
        <f>-'[1]FORMATO "B-C" AFOCAT'!G57</f>
        <v>392099.6</v>
      </c>
      <c r="D13" s="233">
        <v>629419</v>
      </c>
    </row>
    <row r="14" spans="2:4" ht="13.5" customHeight="1">
      <c r="B14" s="266"/>
      <c r="C14" s="267"/>
      <c r="D14" s="234"/>
    </row>
    <row r="15" spans="2:4" ht="13.5" customHeight="1">
      <c r="B15" s="266" t="s">
        <v>206</v>
      </c>
      <c r="C15" s="233">
        <f>(-'[1]FORMATO "B-C" AFOCAT'!G58)-('[1]FORMATO "B-C" AFOCAT'!G48)</f>
        <v>-494063.55000000005</v>
      </c>
      <c r="D15" s="233">
        <v>-618452</v>
      </c>
    </row>
    <row r="16" spans="2:4" ht="13.5" customHeight="1">
      <c r="B16" s="265"/>
      <c r="C16" s="233"/>
      <c r="D16" s="234"/>
    </row>
    <row r="17" spans="2:4" ht="13.5" customHeight="1">
      <c r="B17" s="265" t="s">
        <v>207</v>
      </c>
      <c r="C17" s="247">
        <f>C13+C15</f>
        <v>-101963.95000000007</v>
      </c>
      <c r="D17" s="247">
        <f>D13+D15</f>
        <v>10967</v>
      </c>
    </row>
    <row r="18" spans="2:4" ht="13.5" customHeight="1">
      <c r="B18" s="266"/>
      <c r="C18" s="233"/>
      <c r="D18" s="234"/>
    </row>
    <row r="19" spans="2:4" ht="13.5" customHeight="1">
      <c r="B19" s="266"/>
      <c r="C19" s="233"/>
      <c r="D19" s="234"/>
    </row>
    <row r="20" spans="2:4" ht="13.5" customHeight="1" thickBot="1">
      <c r="B20" s="266"/>
      <c r="C20" s="252"/>
      <c r="D20" s="234"/>
    </row>
    <row r="21" spans="2:4" ht="13.5" customHeight="1" thickBot="1">
      <c r="B21" s="265" t="s">
        <v>208</v>
      </c>
      <c r="C21" s="256">
        <f>C17</f>
        <v>-101963.95000000007</v>
      </c>
      <c r="D21" s="268">
        <f>D17</f>
        <v>10967</v>
      </c>
    </row>
    <row r="22" spans="2:4" ht="13.5" customHeight="1" thickTop="1">
      <c r="B22" s="266"/>
      <c r="C22" s="233"/>
      <c r="D22" s="234"/>
    </row>
    <row r="23" spans="2:4" ht="13.5" customHeight="1" thickBot="1">
      <c r="B23" s="255"/>
      <c r="C23" s="252"/>
      <c r="D23" s="259"/>
    </row>
    <row r="24" spans="2:4" ht="13.5" customHeight="1"/>
    <row r="25" spans="2:4" ht="13.5" customHeight="1"/>
    <row r="26" spans="2:4" ht="13.5" customHeight="1"/>
  </sheetData>
  <mergeCells count="2">
    <mergeCell ref="B5:D5"/>
    <mergeCell ref="B6:D6"/>
  </mergeCells>
  <pageMargins left="0.78740157480314965" right="0" top="0.78740157480314965" bottom="0" header="0.31496062992125984" footer="0.31496062992125984"/>
  <pageSetup paperSize="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8" zoomScaleNormal="98" workbookViewId="0">
      <selection activeCell="A3" sqref="A3:F3"/>
    </sheetView>
  </sheetViews>
  <sheetFormatPr baseColWidth="10" defaultRowHeight="12.75"/>
  <cols>
    <col min="1" max="1" width="2.7109375" customWidth="1"/>
    <col min="2" max="2" width="6.7109375" customWidth="1"/>
    <col min="3" max="3" width="41.7109375" customWidth="1"/>
    <col min="4" max="7" width="14.7109375" customWidth="1"/>
  </cols>
  <sheetData>
    <row r="1" spans="1:7" ht="16.5">
      <c r="B1" s="132" t="s">
        <v>145</v>
      </c>
      <c r="C1" s="132"/>
      <c r="D1" s="132"/>
      <c r="E1" s="132"/>
      <c r="F1" s="132"/>
      <c r="G1" s="132"/>
    </row>
    <row r="2" spans="1:7" ht="16.5">
      <c r="A2" s="177"/>
    </row>
    <row r="3" spans="1:7" ht="16.5">
      <c r="A3" s="178" t="s">
        <v>146</v>
      </c>
      <c r="B3" s="178"/>
      <c r="C3" s="178"/>
      <c r="D3" s="178"/>
      <c r="E3" s="178"/>
      <c r="F3" s="178"/>
    </row>
    <row r="4" spans="1:7" ht="16.5">
      <c r="A4" s="178" t="s">
        <v>147</v>
      </c>
      <c r="B4" s="178"/>
      <c r="C4" s="178"/>
      <c r="D4" s="178"/>
      <c r="E4" s="178"/>
      <c r="F4" s="178"/>
    </row>
    <row r="5" spans="1:7" ht="13.5">
      <c r="A5" s="133" t="s">
        <v>148</v>
      </c>
      <c r="B5" s="133"/>
      <c r="C5" s="133"/>
      <c r="D5" s="133"/>
      <c r="E5" s="133"/>
      <c r="F5" s="133"/>
    </row>
    <row r="6" spans="1:7" ht="17.25" thickBot="1">
      <c r="A6" s="179"/>
    </row>
    <row r="7" spans="1:7" ht="14.25" thickBot="1">
      <c r="A7" s="180"/>
      <c r="B7" s="181"/>
      <c r="C7" s="182" t="s">
        <v>3</v>
      </c>
      <c r="D7" s="183" t="s">
        <v>4</v>
      </c>
      <c r="E7" s="184" t="s">
        <v>5</v>
      </c>
      <c r="F7" s="185"/>
      <c r="G7" s="186" t="s">
        <v>6</v>
      </c>
    </row>
    <row r="8" spans="1:7" ht="14.25" thickBot="1">
      <c r="A8" s="180"/>
      <c r="B8" s="187"/>
      <c r="C8" s="188"/>
      <c r="D8" s="189" t="s">
        <v>7</v>
      </c>
      <c r="E8" s="190" t="s">
        <v>8</v>
      </c>
      <c r="F8" s="190" t="s">
        <v>9</v>
      </c>
      <c r="G8" s="191" t="s">
        <v>7</v>
      </c>
    </row>
    <row r="9" spans="1:7" ht="13.5">
      <c r="A9" s="192"/>
      <c r="B9" s="193">
        <v>1</v>
      </c>
      <c r="C9" s="194" t="s">
        <v>10</v>
      </c>
      <c r="D9" s="195"/>
      <c r="E9" s="195"/>
      <c r="F9" s="195"/>
      <c r="G9" s="196"/>
    </row>
    <row r="10" spans="1:7" ht="13.5">
      <c r="A10" s="192"/>
      <c r="B10" s="197">
        <v>10</v>
      </c>
      <c r="C10" s="198" t="s">
        <v>11</v>
      </c>
      <c r="D10" s="199">
        <v>133.06999999994878</v>
      </c>
      <c r="E10" s="199">
        <f>E11+E12</f>
        <v>301623</v>
      </c>
      <c r="F10" s="199">
        <f>F11+F12</f>
        <v>288907.73</v>
      </c>
      <c r="G10" s="200">
        <f>+D10+E10-F10</f>
        <v>12848.339999999967</v>
      </c>
    </row>
    <row r="11" spans="1:7" ht="13.5">
      <c r="A11" s="201"/>
      <c r="B11" s="202">
        <v>1001</v>
      </c>
      <c r="C11" s="203" t="s">
        <v>12</v>
      </c>
      <c r="D11" s="204">
        <v>0</v>
      </c>
      <c r="E11" s="204">
        <v>102085.7</v>
      </c>
      <c r="F11" s="204">
        <v>102085.7</v>
      </c>
      <c r="G11" s="205">
        <f>+D11+E11-F11</f>
        <v>0</v>
      </c>
    </row>
    <row r="12" spans="1:7" ht="13.5">
      <c r="A12" s="201"/>
      <c r="B12" s="202">
        <v>1004</v>
      </c>
      <c r="C12" s="203" t="s">
        <v>14</v>
      </c>
      <c r="D12" s="204">
        <v>133.06999999997788</v>
      </c>
      <c r="E12" s="204">
        <f>119537.3+80000</f>
        <v>199537.3</v>
      </c>
      <c r="F12" s="204">
        <f>93225+35.03+49414.68+44147.32</f>
        <v>186822.03</v>
      </c>
      <c r="G12" s="205">
        <f>+D12+E12-F12</f>
        <v>12848.339999999967</v>
      </c>
    </row>
    <row r="13" spans="1:7" ht="13.5">
      <c r="A13" s="192"/>
      <c r="B13" s="197">
        <v>12</v>
      </c>
      <c r="C13" s="198" t="s">
        <v>149</v>
      </c>
      <c r="D13" s="204">
        <v>0</v>
      </c>
      <c r="E13" s="199">
        <f>E14</f>
        <v>995231</v>
      </c>
      <c r="F13" s="199">
        <f>F14</f>
        <v>995231</v>
      </c>
      <c r="G13" s="200">
        <f>+D13+E13-F13</f>
        <v>0</v>
      </c>
    </row>
    <row r="14" spans="1:7" ht="13.5">
      <c r="A14" s="201"/>
      <c r="B14" s="202">
        <v>1201</v>
      </c>
      <c r="C14" s="203" t="s">
        <v>150</v>
      </c>
      <c r="D14" s="204">
        <v>0</v>
      </c>
      <c r="E14" s="204">
        <v>995231</v>
      </c>
      <c r="F14" s="204">
        <v>995231</v>
      </c>
      <c r="G14" s="205">
        <f>+D14+E14-F14</f>
        <v>0</v>
      </c>
    </row>
    <row r="15" spans="1:7" ht="13.5">
      <c r="A15" s="201"/>
      <c r="B15" s="202">
        <v>1205</v>
      </c>
      <c r="C15" s="203" t="s">
        <v>151</v>
      </c>
      <c r="D15" s="204"/>
      <c r="E15" s="204"/>
      <c r="F15" s="204"/>
      <c r="G15" s="205"/>
    </row>
    <row r="16" spans="1:7" ht="13.5">
      <c r="A16" s="192"/>
      <c r="B16" s="197">
        <v>16</v>
      </c>
      <c r="C16" s="198" t="s">
        <v>152</v>
      </c>
      <c r="D16" s="199">
        <v>31344</v>
      </c>
      <c r="E16" s="199">
        <f>E17+E18</f>
        <v>0</v>
      </c>
      <c r="F16" s="199">
        <f>F17+F18</f>
        <v>0</v>
      </c>
      <c r="G16" s="200">
        <f t="shared" ref="G16:G24" si="0">+D16+E16-F16</f>
        <v>31344</v>
      </c>
    </row>
    <row r="17" spans="1:7" ht="13.5">
      <c r="A17" s="201"/>
      <c r="B17" s="202">
        <v>1601</v>
      </c>
      <c r="C17" s="203" t="s">
        <v>153</v>
      </c>
      <c r="D17" s="204">
        <v>31344</v>
      </c>
      <c r="E17" s="204"/>
      <c r="F17" s="204"/>
      <c r="G17" s="206">
        <f t="shared" si="0"/>
        <v>31344</v>
      </c>
    </row>
    <row r="18" spans="1:7" ht="13.5">
      <c r="A18" s="201"/>
      <c r="B18" s="202">
        <v>1604</v>
      </c>
      <c r="C18" s="203" t="s">
        <v>154</v>
      </c>
      <c r="D18" s="199">
        <v>0</v>
      </c>
      <c r="E18" s="204">
        <v>0</v>
      </c>
      <c r="F18" s="204">
        <v>0</v>
      </c>
      <c r="G18" s="205">
        <f t="shared" si="0"/>
        <v>0</v>
      </c>
    </row>
    <row r="19" spans="1:7" ht="13.5">
      <c r="A19" s="192"/>
      <c r="B19" s="197">
        <v>18</v>
      </c>
      <c r="C19" s="198" t="s">
        <v>155</v>
      </c>
      <c r="D19" s="199">
        <v>19549</v>
      </c>
      <c r="E19" s="199">
        <f>+E20+E21+E22</f>
        <v>0</v>
      </c>
      <c r="F19" s="199">
        <f>+F20+F21+F22</f>
        <v>0</v>
      </c>
      <c r="G19" s="200">
        <f t="shared" si="0"/>
        <v>19549</v>
      </c>
    </row>
    <row r="20" spans="1:7" ht="13.5">
      <c r="A20" s="201"/>
      <c r="B20" s="202">
        <v>1801</v>
      </c>
      <c r="C20" s="203" t="s">
        <v>156</v>
      </c>
      <c r="D20" s="204">
        <v>23032</v>
      </c>
      <c r="E20" s="204"/>
      <c r="F20" s="204"/>
      <c r="G20" s="205">
        <f t="shared" si="0"/>
        <v>23032</v>
      </c>
    </row>
    <row r="21" spans="1:7" ht="13.5">
      <c r="A21" s="201"/>
      <c r="B21" s="202">
        <v>1802</v>
      </c>
      <c r="C21" s="203" t="s">
        <v>157</v>
      </c>
      <c r="D21" s="204">
        <v>88050</v>
      </c>
      <c r="E21" s="204">
        <v>0</v>
      </c>
      <c r="F21" s="204"/>
      <c r="G21" s="205">
        <f t="shared" si="0"/>
        <v>88050</v>
      </c>
    </row>
    <row r="22" spans="1:7" ht="13.5">
      <c r="A22" s="201"/>
      <c r="B22" s="202">
        <v>1809</v>
      </c>
      <c r="C22" s="203" t="s">
        <v>158</v>
      </c>
      <c r="D22" s="204">
        <v>-91533</v>
      </c>
      <c r="E22" s="204"/>
      <c r="F22" s="204"/>
      <c r="G22" s="205">
        <f t="shared" si="0"/>
        <v>-91533</v>
      </c>
    </row>
    <row r="23" spans="1:7" ht="13.5">
      <c r="A23" s="192"/>
      <c r="B23" s="197">
        <v>19</v>
      </c>
      <c r="C23" s="198" t="s">
        <v>159</v>
      </c>
      <c r="D23" s="199">
        <v>9000</v>
      </c>
      <c r="E23" s="199">
        <f>E24</f>
        <v>0</v>
      </c>
      <c r="F23" s="199">
        <f>F24</f>
        <v>0</v>
      </c>
      <c r="G23" s="200">
        <f t="shared" si="0"/>
        <v>9000</v>
      </c>
    </row>
    <row r="24" spans="1:7" ht="13.5">
      <c r="A24" s="201"/>
      <c r="B24" s="202">
        <v>1907</v>
      </c>
      <c r="C24" s="203" t="s">
        <v>160</v>
      </c>
      <c r="D24" s="204">
        <v>9000</v>
      </c>
      <c r="E24" s="204"/>
      <c r="F24" s="204"/>
      <c r="G24" s="205">
        <f t="shared" si="0"/>
        <v>9000</v>
      </c>
    </row>
    <row r="25" spans="1:7" ht="13.5">
      <c r="A25" s="192"/>
      <c r="B25" s="197">
        <v>2</v>
      </c>
      <c r="C25" s="198" t="s">
        <v>17</v>
      </c>
      <c r="D25" s="207"/>
      <c r="E25" s="207"/>
      <c r="F25" s="207"/>
      <c r="G25" s="208"/>
    </row>
    <row r="26" spans="1:7" ht="13.5">
      <c r="A26" s="192"/>
      <c r="B26" s="197">
        <v>20</v>
      </c>
      <c r="C26" s="198" t="s">
        <v>161</v>
      </c>
      <c r="D26" s="199">
        <v>-24074.290000000008</v>
      </c>
      <c r="E26" s="199">
        <f>+E27+E28+E29+E30</f>
        <v>244725.38</v>
      </c>
      <c r="F26" s="199">
        <f>+F27+F28+F29+F30</f>
        <v>324725.38</v>
      </c>
      <c r="G26" s="200">
        <f t="shared" ref="G26:G34" si="1">+D26+E26-F26</f>
        <v>-104074.29000000001</v>
      </c>
    </row>
    <row r="27" spans="1:7" ht="13.5">
      <c r="A27" s="201"/>
      <c r="B27" s="202">
        <v>2001</v>
      </c>
      <c r="C27" s="203" t="s">
        <v>162</v>
      </c>
      <c r="D27" s="204">
        <v>0</v>
      </c>
      <c r="E27" s="204"/>
      <c r="F27" s="204"/>
      <c r="G27" s="205">
        <f t="shared" si="1"/>
        <v>0</v>
      </c>
    </row>
    <row r="28" spans="1:7" ht="13.5">
      <c r="A28" s="201"/>
      <c r="B28" s="202">
        <v>2002</v>
      </c>
      <c r="C28" s="203" t="s">
        <v>163</v>
      </c>
      <c r="D28" s="204">
        <v>-4333.2899999999991</v>
      </c>
      <c r="E28" s="204">
        <v>12999.87</v>
      </c>
      <c r="F28" s="204">
        <f>5097+7902.87</f>
        <v>12999.869999999999</v>
      </c>
      <c r="G28" s="205">
        <f t="shared" si="1"/>
        <v>-4333.2899999999972</v>
      </c>
    </row>
    <row r="29" spans="1:7" ht="13.5">
      <c r="A29" s="201"/>
      <c r="B29" s="202">
        <v>2003</v>
      </c>
      <c r="C29" s="203" t="s">
        <v>164</v>
      </c>
      <c r="D29" s="204">
        <v>-10741</v>
      </c>
      <c r="E29" s="204">
        <v>80225.13</v>
      </c>
      <c r="F29" s="204">
        <f>48725.13+31500</f>
        <v>80225.13</v>
      </c>
      <c r="G29" s="205">
        <f t="shared" si="1"/>
        <v>-10741</v>
      </c>
    </row>
    <row r="30" spans="1:7" ht="13.5">
      <c r="A30" s="201"/>
      <c r="B30" s="202">
        <v>2009</v>
      </c>
      <c r="C30" s="203" t="s">
        <v>165</v>
      </c>
      <c r="D30" s="204">
        <v>-9000</v>
      </c>
      <c r="E30" s="204">
        <f>102085.7+49414.68</f>
        <v>151500.38</v>
      </c>
      <c r="F30" s="204">
        <f>151500.38+80000</f>
        <v>231500.38</v>
      </c>
      <c r="G30" s="205">
        <f t="shared" si="1"/>
        <v>-89000</v>
      </c>
    </row>
    <row r="31" spans="1:7" ht="13.5">
      <c r="A31" s="192"/>
      <c r="B31" s="209">
        <v>22</v>
      </c>
      <c r="C31" s="210" t="s">
        <v>166</v>
      </c>
      <c r="D31" s="211">
        <v>0</v>
      </c>
      <c r="E31" s="211">
        <f>E32</f>
        <v>773608</v>
      </c>
      <c r="F31" s="211">
        <f>F32</f>
        <v>773608</v>
      </c>
      <c r="G31" s="200">
        <f t="shared" si="1"/>
        <v>0</v>
      </c>
    </row>
    <row r="32" spans="1:7" ht="13.5">
      <c r="A32" s="201"/>
      <c r="B32" s="202">
        <v>2205</v>
      </c>
      <c r="C32" s="203" t="s">
        <v>167</v>
      </c>
      <c r="D32" s="204">
        <v>0</v>
      </c>
      <c r="E32" s="204">
        <v>773608</v>
      </c>
      <c r="F32" s="204">
        <v>773608</v>
      </c>
      <c r="G32" s="212">
        <f t="shared" si="1"/>
        <v>0</v>
      </c>
    </row>
    <row r="33" spans="1:7" ht="13.5">
      <c r="A33" s="201"/>
      <c r="B33" s="202">
        <v>2206</v>
      </c>
      <c r="C33" s="203" t="s">
        <v>168</v>
      </c>
      <c r="D33" s="204">
        <v>0</v>
      </c>
      <c r="E33" s="204"/>
      <c r="F33" s="204"/>
      <c r="G33" s="212">
        <f t="shared" si="1"/>
        <v>0</v>
      </c>
    </row>
    <row r="34" spans="1:7" ht="13.5">
      <c r="A34" s="201"/>
      <c r="B34" s="202">
        <v>2207</v>
      </c>
      <c r="C34" s="203" t="s">
        <v>169</v>
      </c>
      <c r="D34" s="204">
        <v>0</v>
      </c>
      <c r="E34" s="204">
        <v>0</v>
      </c>
      <c r="F34" s="204">
        <v>0</v>
      </c>
      <c r="G34" s="212">
        <f t="shared" si="1"/>
        <v>0</v>
      </c>
    </row>
    <row r="35" spans="1:7" ht="13.5">
      <c r="A35" s="192"/>
      <c r="B35" s="197">
        <v>28</v>
      </c>
      <c r="C35" s="198" t="s">
        <v>170</v>
      </c>
      <c r="D35" s="199">
        <v>-3670</v>
      </c>
      <c r="E35" s="199">
        <f>+E36</f>
        <v>0</v>
      </c>
      <c r="F35" s="199">
        <f>F36</f>
        <v>0</v>
      </c>
      <c r="G35" s="200">
        <f>+D35+E35-F35</f>
        <v>-3670</v>
      </c>
    </row>
    <row r="36" spans="1:7" ht="13.5">
      <c r="A36" s="201"/>
      <c r="B36" s="202">
        <v>2801</v>
      </c>
      <c r="C36" s="203" t="s">
        <v>171</v>
      </c>
      <c r="D36" s="204">
        <v>-3670</v>
      </c>
      <c r="E36" s="204"/>
      <c r="F36" s="204"/>
      <c r="G36" s="205">
        <f>+D36+E36-F36</f>
        <v>-3670</v>
      </c>
    </row>
    <row r="37" spans="1:7" ht="13.5">
      <c r="A37" s="201"/>
      <c r="B37" s="202">
        <v>2809</v>
      </c>
      <c r="C37" s="203" t="s">
        <v>172</v>
      </c>
      <c r="D37" s="204">
        <v>0</v>
      </c>
      <c r="E37" s="204">
        <v>0</v>
      </c>
      <c r="F37" s="204">
        <v>0</v>
      </c>
      <c r="G37" s="205">
        <f>+D37+E37-F37</f>
        <v>0</v>
      </c>
    </row>
    <row r="38" spans="1:7" ht="13.5">
      <c r="A38" s="201"/>
      <c r="B38" s="197">
        <v>29</v>
      </c>
      <c r="C38" s="198" t="s">
        <v>173</v>
      </c>
      <c r="D38" s="199">
        <v>-45356</v>
      </c>
      <c r="E38" s="199">
        <f>E39+E40</f>
        <v>0</v>
      </c>
      <c r="F38" s="199">
        <f>F39+F40</f>
        <v>0</v>
      </c>
      <c r="G38" s="200">
        <f>+D38+E38-F38</f>
        <v>-45356</v>
      </c>
    </row>
    <row r="39" spans="1:7" ht="13.5">
      <c r="A39" s="201"/>
      <c r="B39" s="202">
        <v>2902</v>
      </c>
      <c r="C39" s="203" t="s">
        <v>174</v>
      </c>
      <c r="D39" s="204">
        <v>0</v>
      </c>
      <c r="E39" s="204">
        <v>0</v>
      </c>
      <c r="F39" s="204">
        <v>0</v>
      </c>
      <c r="G39" s="205">
        <v>0</v>
      </c>
    </row>
    <row r="40" spans="1:7" ht="13.5">
      <c r="A40" s="201"/>
      <c r="B40" s="202">
        <v>2909</v>
      </c>
      <c r="C40" s="203" t="s">
        <v>175</v>
      </c>
      <c r="D40" s="204">
        <v>-45356</v>
      </c>
      <c r="E40" s="204"/>
      <c r="F40" s="204">
        <v>0</v>
      </c>
      <c r="G40" s="212">
        <f>+D40+E40-F40</f>
        <v>-45356</v>
      </c>
    </row>
    <row r="41" spans="1:7" ht="13.5">
      <c r="A41" s="192"/>
      <c r="B41" s="197">
        <v>3</v>
      </c>
      <c r="C41" s="198" t="s">
        <v>22</v>
      </c>
      <c r="D41" s="207"/>
      <c r="E41" s="213"/>
      <c r="F41" s="213"/>
      <c r="G41" s="208"/>
    </row>
    <row r="42" spans="1:7" ht="13.5">
      <c r="A42" s="192"/>
      <c r="B42" s="197">
        <v>37</v>
      </c>
      <c r="C42" s="198" t="s">
        <v>24</v>
      </c>
      <c r="D42" s="199">
        <v>-17758</v>
      </c>
      <c r="E42" s="199"/>
      <c r="F42" s="199"/>
      <c r="G42" s="200">
        <f>+D42+E42-F42</f>
        <v>-17758</v>
      </c>
    </row>
    <row r="43" spans="1:7" ht="13.5">
      <c r="A43" s="201"/>
      <c r="B43" s="202">
        <v>3702</v>
      </c>
      <c r="C43" s="203" t="s">
        <v>26</v>
      </c>
      <c r="D43" s="204">
        <v>-17758</v>
      </c>
      <c r="E43" s="204"/>
      <c r="F43" s="204"/>
      <c r="G43" s="205">
        <f>+D43+E43-F43</f>
        <v>-17758</v>
      </c>
    </row>
    <row r="44" spans="1:7" ht="13.5">
      <c r="A44" s="192"/>
      <c r="B44" s="197">
        <v>38</v>
      </c>
      <c r="C44" s="198" t="s">
        <v>28</v>
      </c>
      <c r="D44" s="199">
        <v>-3847</v>
      </c>
      <c r="E44" s="199"/>
      <c r="F44" s="199"/>
      <c r="G44" s="199">
        <f>+G46+G45</f>
        <v>-3847</v>
      </c>
    </row>
    <row r="45" spans="1:7" ht="13.5">
      <c r="A45" s="201"/>
      <c r="B45" s="202">
        <v>3801</v>
      </c>
      <c r="C45" s="203" t="s">
        <v>176</v>
      </c>
      <c r="D45" s="204">
        <v>-3847</v>
      </c>
      <c r="E45" s="204"/>
      <c r="F45" s="204"/>
      <c r="G45" s="205">
        <f>+D45+E45-F45</f>
        <v>-3847</v>
      </c>
    </row>
    <row r="46" spans="1:7" ht="13.5">
      <c r="A46" s="201"/>
      <c r="B46" s="202">
        <v>3802</v>
      </c>
      <c r="C46" s="203" t="s">
        <v>177</v>
      </c>
      <c r="D46" s="204">
        <v>0</v>
      </c>
      <c r="E46" s="204"/>
      <c r="F46" s="204"/>
      <c r="G46" s="205">
        <f>+D46+E46-F46</f>
        <v>0</v>
      </c>
    </row>
    <row r="47" spans="1:7" ht="13.5">
      <c r="A47" s="192"/>
      <c r="B47" s="197">
        <v>4</v>
      </c>
      <c r="C47" s="198" t="s">
        <v>31</v>
      </c>
      <c r="D47" s="207"/>
      <c r="E47" s="207"/>
      <c r="F47" s="207"/>
      <c r="G47" s="208"/>
    </row>
    <row r="48" spans="1:7" ht="13.5">
      <c r="A48" s="192"/>
      <c r="B48" s="197">
        <v>47</v>
      </c>
      <c r="C48" s="198" t="s">
        <v>34</v>
      </c>
      <c r="D48" s="199">
        <v>235716.82</v>
      </c>
      <c r="E48" s="199">
        <f>E49+E50+E51+E52+E54+E53</f>
        <v>288907.73</v>
      </c>
      <c r="F48" s="199"/>
      <c r="G48" s="200">
        <f>SUM(G49:G54)</f>
        <v>524624.55000000005</v>
      </c>
    </row>
    <row r="49" spans="1:7" ht="13.5">
      <c r="A49" s="201"/>
      <c r="B49" s="202">
        <v>4701</v>
      </c>
      <c r="C49" s="203" t="s">
        <v>178</v>
      </c>
      <c r="D49" s="204">
        <v>64825</v>
      </c>
      <c r="E49" s="204">
        <v>93225</v>
      </c>
      <c r="F49" s="204"/>
      <c r="G49" s="205">
        <f t="shared" ref="G49:G54" si="2">+D49+E49-F49</f>
        <v>158050</v>
      </c>
    </row>
    <row r="50" spans="1:7" ht="13.5">
      <c r="A50" s="201"/>
      <c r="B50" s="202">
        <v>4702</v>
      </c>
      <c r="C50" s="203" t="s">
        <v>179</v>
      </c>
      <c r="D50" s="204">
        <v>132811.20000000001</v>
      </c>
      <c r="E50" s="204">
        <f>102085.7+0</f>
        <v>102085.7</v>
      </c>
      <c r="F50" s="204"/>
      <c r="G50" s="205">
        <f t="shared" si="2"/>
        <v>234896.90000000002</v>
      </c>
    </row>
    <row r="51" spans="1:7" ht="13.5">
      <c r="A51" s="201"/>
      <c r="B51" s="202">
        <v>4703</v>
      </c>
      <c r="C51" s="203" t="s">
        <v>180</v>
      </c>
      <c r="D51" s="204">
        <v>894.2</v>
      </c>
      <c r="E51" s="204"/>
      <c r="F51" s="204"/>
      <c r="G51" s="205">
        <f t="shared" si="2"/>
        <v>894.2</v>
      </c>
    </row>
    <row r="52" spans="1:7" ht="13.5">
      <c r="A52" s="201"/>
      <c r="B52" s="202">
        <v>4704</v>
      </c>
      <c r="C52" s="203" t="s">
        <v>36</v>
      </c>
      <c r="D52" s="204">
        <v>37186.42</v>
      </c>
      <c r="E52" s="204">
        <f>49414.68+35.03+44147.32</f>
        <v>93597.03</v>
      </c>
      <c r="F52" s="204"/>
      <c r="G52" s="205">
        <f t="shared" si="2"/>
        <v>130783.45</v>
      </c>
    </row>
    <row r="53" spans="1:7" ht="13.5">
      <c r="A53" s="201"/>
      <c r="B53" s="202">
        <v>4705</v>
      </c>
      <c r="C53" s="203" t="s">
        <v>181</v>
      </c>
      <c r="D53" s="204">
        <v>0</v>
      </c>
      <c r="E53" s="204"/>
      <c r="F53" s="204"/>
      <c r="G53" s="205">
        <f t="shared" si="2"/>
        <v>0</v>
      </c>
    </row>
    <row r="54" spans="1:7" ht="13.5">
      <c r="A54" s="201"/>
      <c r="B54" s="202">
        <v>4706</v>
      </c>
      <c r="C54" s="203" t="s">
        <v>182</v>
      </c>
      <c r="D54" s="204">
        <v>0</v>
      </c>
      <c r="E54" s="204"/>
      <c r="F54" s="204"/>
      <c r="G54" s="205">
        <f t="shared" si="2"/>
        <v>0</v>
      </c>
    </row>
    <row r="55" spans="1:7" ht="13.5">
      <c r="A55" s="192"/>
      <c r="B55" s="197">
        <v>5</v>
      </c>
      <c r="C55" s="198" t="s">
        <v>37</v>
      </c>
      <c r="D55" s="207"/>
      <c r="E55" s="204"/>
      <c r="F55" s="204"/>
      <c r="G55" s="205"/>
    </row>
    <row r="56" spans="1:7" ht="13.5">
      <c r="A56" s="192"/>
      <c r="B56" s="197">
        <v>50</v>
      </c>
      <c r="C56" s="198" t="s">
        <v>38</v>
      </c>
      <c r="D56" s="199">
        <v>-198697.60000000001</v>
      </c>
      <c r="E56" s="199">
        <f>+E57</f>
        <v>0</v>
      </c>
      <c r="F56" s="199">
        <f>+F57</f>
        <v>193402</v>
      </c>
      <c r="G56" s="200">
        <f>D56+E56-F56</f>
        <v>-392099.6</v>
      </c>
    </row>
    <row r="57" spans="1:7" ht="13.5">
      <c r="A57" s="201"/>
      <c r="B57" s="202">
        <v>5002</v>
      </c>
      <c r="C57" s="203" t="s">
        <v>183</v>
      </c>
      <c r="D57" s="204">
        <v>-198697.60000000001</v>
      </c>
      <c r="E57" s="204">
        <v>0</v>
      </c>
      <c r="F57" s="204">
        <v>193402</v>
      </c>
      <c r="G57" s="205">
        <f>+D57+E57-F57</f>
        <v>-392099.6</v>
      </c>
    </row>
    <row r="58" spans="1:7" ht="13.5">
      <c r="A58" s="192"/>
      <c r="B58" s="197">
        <v>57</v>
      </c>
      <c r="C58" s="198" t="s">
        <v>41</v>
      </c>
      <c r="D58" s="199">
        <v>-2340</v>
      </c>
      <c r="E58" s="199"/>
      <c r="F58" s="199">
        <f>F59</f>
        <v>28221</v>
      </c>
      <c r="G58" s="199">
        <f>G59</f>
        <v>-30561</v>
      </c>
    </row>
    <row r="59" spans="1:7" ht="13.5">
      <c r="A59" s="201"/>
      <c r="B59" s="202">
        <v>5705</v>
      </c>
      <c r="C59" s="203" t="s">
        <v>184</v>
      </c>
      <c r="D59" s="204">
        <v>-2340</v>
      </c>
      <c r="E59" s="204"/>
      <c r="F59" s="204">
        <f>1635+26586</f>
        <v>28221</v>
      </c>
      <c r="G59" s="205">
        <f>+D59+E59-F59</f>
        <v>-30561</v>
      </c>
    </row>
    <row r="60" spans="1:7" ht="13.5">
      <c r="A60" s="192"/>
      <c r="B60" s="197">
        <v>82</v>
      </c>
      <c r="C60" s="198" t="s">
        <v>185</v>
      </c>
      <c r="D60" s="199">
        <v>-247155</v>
      </c>
      <c r="E60" s="199">
        <f>E61</f>
        <v>165355</v>
      </c>
      <c r="F60" s="200">
        <f>F61</f>
        <v>0</v>
      </c>
      <c r="G60" s="199">
        <f>G61</f>
        <v>-81800</v>
      </c>
    </row>
    <row r="61" spans="1:7" ht="13.5">
      <c r="A61" s="201"/>
      <c r="B61" s="202">
        <v>8203</v>
      </c>
      <c r="C61" s="203" t="s">
        <v>186</v>
      </c>
      <c r="D61" s="204">
        <v>-247155</v>
      </c>
      <c r="E61" s="204">
        <v>165355</v>
      </c>
      <c r="F61" s="205"/>
      <c r="G61" s="204">
        <f>D61+E61-F61</f>
        <v>-81800</v>
      </c>
    </row>
    <row r="62" spans="1:7" ht="14.25" thickBot="1">
      <c r="A62" s="192"/>
      <c r="B62" s="197">
        <v>83</v>
      </c>
      <c r="C62" s="198" t="s">
        <v>187</v>
      </c>
      <c r="D62" s="199">
        <v>247155</v>
      </c>
      <c r="E62" s="214">
        <f>E63</f>
        <v>0</v>
      </c>
      <c r="F62" s="200">
        <f>F63</f>
        <v>165355</v>
      </c>
      <c r="G62" s="199">
        <f>G63</f>
        <v>81800</v>
      </c>
    </row>
    <row r="63" spans="1:7" ht="14.25" thickBot="1">
      <c r="A63" s="201"/>
      <c r="B63" s="215">
        <v>8301</v>
      </c>
      <c r="C63" s="216" t="s">
        <v>187</v>
      </c>
      <c r="D63" s="217">
        <v>247155</v>
      </c>
      <c r="E63" s="217"/>
      <c r="F63" s="218">
        <v>165355</v>
      </c>
      <c r="G63" s="217">
        <f>D63+E63-F63</f>
        <v>81800</v>
      </c>
    </row>
    <row r="64" spans="1:7" ht="13.5">
      <c r="A64" s="35"/>
      <c r="B64" s="35"/>
      <c r="C64" s="36"/>
      <c r="D64" s="37"/>
      <c r="E64" s="37">
        <f>SUM(E9:E63)</f>
        <v>5538900.2200000007</v>
      </c>
      <c r="F64" s="37">
        <f>SUM(F9:F63)</f>
        <v>5538900.2199999997</v>
      </c>
      <c r="G64" s="37"/>
    </row>
    <row r="65" spans="1:7" ht="13.5">
      <c r="A65" s="35"/>
      <c r="B65" s="35"/>
      <c r="C65" s="36"/>
      <c r="D65" s="37"/>
      <c r="E65" s="37"/>
      <c r="F65" s="219">
        <f>E64-F64</f>
        <v>0</v>
      </c>
      <c r="G65" s="37"/>
    </row>
    <row r="66" spans="1:7" ht="13.5">
      <c r="A66" s="35"/>
      <c r="B66" s="35"/>
      <c r="C66" s="36"/>
      <c r="D66" s="220">
        <f>247155-81800</f>
        <v>165355</v>
      </c>
      <c r="E66" s="37"/>
      <c r="F66" s="37"/>
      <c r="G66" s="37"/>
    </row>
    <row r="67" spans="1:7" ht="13.5">
      <c r="A67" s="35"/>
      <c r="B67" s="35"/>
      <c r="C67" s="36"/>
      <c r="D67" s="37"/>
      <c r="E67" s="37"/>
      <c r="F67" s="37"/>
      <c r="G67" s="37"/>
    </row>
    <row r="68" spans="1:7">
      <c r="C68" s="130"/>
      <c r="D68" s="141"/>
      <c r="E68" s="141"/>
      <c r="F68" s="141"/>
      <c r="G68" s="141"/>
    </row>
    <row r="69" spans="1:7">
      <c r="C69" s="129"/>
      <c r="D69" s="140"/>
      <c r="E69" s="140"/>
      <c r="F69" s="140"/>
      <c r="G69" s="140"/>
    </row>
    <row r="70" spans="1:7">
      <c r="C70" s="130"/>
      <c r="D70" s="141"/>
      <c r="E70" s="141"/>
      <c r="F70" s="141"/>
      <c r="G70" s="141"/>
    </row>
  </sheetData>
  <mergeCells count="7">
    <mergeCell ref="D70:G70"/>
    <mergeCell ref="B1:G1"/>
    <mergeCell ref="A3:F3"/>
    <mergeCell ref="A4:F4"/>
    <mergeCell ref="A5:F5"/>
    <mergeCell ref="D68:G68"/>
    <mergeCell ref="D69:G69"/>
  </mergeCells>
  <pageMargins left="0.39370078740157483" right="0" top="0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B7" sqref="B7:B8"/>
    </sheetView>
  </sheetViews>
  <sheetFormatPr baseColWidth="10" defaultRowHeight="12.75"/>
  <cols>
    <col min="1" max="1" width="2.7109375" customWidth="1"/>
    <col min="2" max="2" width="7.7109375" customWidth="1"/>
    <col min="3" max="3" width="43" customWidth="1"/>
    <col min="4" max="6" width="14.7109375" customWidth="1"/>
    <col min="7" max="7" width="16.7109375" customWidth="1"/>
    <col min="8" max="8" width="14.85546875" bestFit="1" customWidth="1"/>
    <col min="9" max="9" width="15.85546875" bestFit="1" customWidth="1"/>
  </cols>
  <sheetData>
    <row r="1" spans="2:9" ht="16.5">
      <c r="B1" s="132" t="s">
        <v>0</v>
      </c>
      <c r="C1" s="132"/>
      <c r="D1" s="132"/>
      <c r="E1" s="132"/>
      <c r="F1" s="132"/>
      <c r="G1" s="132"/>
    </row>
    <row r="2" spans="2:9" ht="16.5">
      <c r="B2" s="1"/>
      <c r="C2" s="1"/>
      <c r="D2" s="1"/>
      <c r="E2" s="1"/>
      <c r="F2" s="1"/>
      <c r="G2" s="1"/>
    </row>
    <row r="3" spans="2:9" ht="13.5" customHeight="1">
      <c r="B3" s="133" t="s">
        <v>1</v>
      </c>
      <c r="C3" s="133"/>
      <c r="D3" s="133"/>
      <c r="E3" s="133"/>
      <c r="F3" s="133"/>
      <c r="G3" s="133"/>
    </row>
    <row r="4" spans="2:9" ht="18" customHeight="1">
      <c r="B4" s="133" t="s">
        <v>2</v>
      </c>
      <c r="C4" s="133"/>
      <c r="D4" s="133"/>
      <c r="E4" s="133"/>
      <c r="F4" s="133"/>
      <c r="G4" s="133"/>
    </row>
    <row r="5" spans="2:9" ht="18" customHeight="1">
      <c r="B5" s="133" t="s">
        <v>102</v>
      </c>
      <c r="C5" s="133"/>
      <c r="D5" s="133"/>
      <c r="E5" s="133"/>
      <c r="F5" s="133"/>
      <c r="G5" s="133"/>
    </row>
    <row r="6" spans="2:9" ht="17.25" thickBot="1">
      <c r="B6" s="2"/>
      <c r="H6" s="105"/>
    </row>
    <row r="7" spans="2:9" ht="14.25" customHeight="1" thickBot="1">
      <c r="B7" s="134"/>
      <c r="C7" s="136" t="s">
        <v>3</v>
      </c>
      <c r="D7" s="3" t="s">
        <v>4</v>
      </c>
      <c r="E7" s="138" t="s">
        <v>5</v>
      </c>
      <c r="F7" s="139"/>
      <c r="G7" s="3" t="s">
        <v>6</v>
      </c>
      <c r="H7" s="106"/>
    </row>
    <row r="8" spans="2:9" ht="27.75" customHeight="1" thickBot="1">
      <c r="B8" s="135"/>
      <c r="C8" s="137"/>
      <c r="D8" s="4" t="s">
        <v>7</v>
      </c>
      <c r="E8" s="5" t="s">
        <v>8</v>
      </c>
      <c r="F8" s="5" t="s">
        <v>9</v>
      </c>
      <c r="G8" s="4" t="s">
        <v>7</v>
      </c>
    </row>
    <row r="9" spans="2:9" ht="13.5" customHeight="1">
      <c r="B9" s="6">
        <v>1</v>
      </c>
      <c r="C9" s="7" t="s">
        <v>10</v>
      </c>
      <c r="D9" s="8"/>
      <c r="E9" s="8"/>
      <c r="F9" s="8"/>
      <c r="G9" s="9"/>
    </row>
    <row r="10" spans="2:9" ht="13.5" customHeight="1">
      <c r="B10" s="10">
        <v>10</v>
      </c>
      <c r="C10" s="11" t="s">
        <v>11</v>
      </c>
      <c r="D10" s="12">
        <v>474639.41</v>
      </c>
      <c r="E10" s="12">
        <f>E13+E11+E12</f>
        <v>213342.45</v>
      </c>
      <c r="F10" s="12">
        <f>F13+F11+F12</f>
        <v>219385.97</v>
      </c>
      <c r="G10" s="13">
        <f>D10+E10-F10</f>
        <v>468595.89</v>
      </c>
    </row>
    <row r="11" spans="2:9" ht="13.5" customHeight="1">
      <c r="B11" s="14">
        <v>1001</v>
      </c>
      <c r="C11" s="15" t="s">
        <v>12</v>
      </c>
      <c r="D11" s="16">
        <v>85000</v>
      </c>
      <c r="E11" s="16"/>
      <c r="F11" s="16"/>
      <c r="G11" s="17">
        <f t="shared" ref="G11:G43" si="0">D11+E11-F11</f>
        <v>85000</v>
      </c>
    </row>
    <row r="12" spans="2:9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9" ht="13.5" customHeight="1">
      <c r="B13" s="14">
        <v>1004</v>
      </c>
      <c r="C13" s="15" t="s">
        <v>14</v>
      </c>
      <c r="D13" s="16">
        <v>389639.41</v>
      </c>
      <c r="E13" s="16">
        <f>213880+176.45+55-769</f>
        <v>213342.45</v>
      </c>
      <c r="F13" s="16">
        <f>215548.72+3775.2+62.05</f>
        <v>219385.97</v>
      </c>
      <c r="G13" s="17">
        <f t="shared" si="0"/>
        <v>383595.89</v>
      </c>
    </row>
    <row r="14" spans="2:9" ht="13.5" customHeight="1">
      <c r="B14" s="10">
        <v>15</v>
      </c>
      <c r="C14" s="11" t="s">
        <v>15</v>
      </c>
      <c r="D14" s="12">
        <v>2878049.97</v>
      </c>
      <c r="E14" s="12">
        <f>E15</f>
        <v>10350.9</v>
      </c>
      <c r="F14" s="12">
        <f>F15</f>
        <v>2825.54</v>
      </c>
      <c r="G14" s="13">
        <f t="shared" si="0"/>
        <v>2885575.33</v>
      </c>
      <c r="I14" s="108"/>
    </row>
    <row r="15" spans="2:9" ht="13.5" customHeight="1">
      <c r="B15" s="14">
        <v>1501</v>
      </c>
      <c r="C15" s="15" t="s">
        <v>16</v>
      </c>
      <c r="D15" s="16">
        <v>2878049.97</v>
      </c>
      <c r="E15" s="16">
        <v>10350.9</v>
      </c>
      <c r="F15" s="16">
        <v>2825.54</v>
      </c>
      <c r="G15" s="17">
        <f t="shared" si="0"/>
        <v>2885575.33</v>
      </c>
    </row>
    <row r="16" spans="2:9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</row>
    <row r="17" spans="2:9" ht="13.5" customHeight="1">
      <c r="B17" s="18">
        <v>26</v>
      </c>
      <c r="C17" s="19" t="s">
        <v>18</v>
      </c>
      <c r="D17" s="12">
        <v>-94557.38</v>
      </c>
      <c r="E17" s="12">
        <f>E18</f>
        <v>215548.72</v>
      </c>
      <c r="F17" s="12">
        <f>F18</f>
        <v>168146.69</v>
      </c>
      <c r="G17" s="13">
        <f t="shared" si="0"/>
        <v>-47155.350000000006</v>
      </c>
    </row>
    <row r="18" spans="2:9" ht="13.5" customHeight="1">
      <c r="B18" s="14">
        <v>2601</v>
      </c>
      <c r="C18" s="15" t="s">
        <v>19</v>
      </c>
      <c r="D18" s="16">
        <v>-94557.38</v>
      </c>
      <c r="E18" s="16">
        <f>216397.72-849</f>
        <v>215548.72</v>
      </c>
      <c r="F18" s="16">
        <f>+E31</f>
        <v>168146.69</v>
      </c>
      <c r="G18" s="17">
        <f>D18+E18-F18</f>
        <v>-47155.350000000006</v>
      </c>
      <c r="H18" s="20"/>
    </row>
    <row r="19" spans="2:9" ht="13.5" customHeight="1">
      <c r="B19" s="18">
        <v>27</v>
      </c>
      <c r="C19" s="19" t="s">
        <v>20</v>
      </c>
      <c r="D19" s="12">
        <v>-3775.2</v>
      </c>
      <c r="E19" s="12">
        <f>E20</f>
        <v>3775.2</v>
      </c>
      <c r="F19" s="12">
        <f>F20</f>
        <v>2674.5</v>
      </c>
      <c r="G19" s="13">
        <f t="shared" si="0"/>
        <v>-2674.5</v>
      </c>
      <c r="H19" s="20"/>
    </row>
    <row r="20" spans="2:9" ht="13.5" customHeight="1">
      <c r="B20" s="14">
        <v>2701</v>
      </c>
      <c r="C20" s="15" t="s">
        <v>21</v>
      </c>
      <c r="D20" s="16">
        <v>-3775.2</v>
      </c>
      <c r="E20" s="16">
        <v>3775.2</v>
      </c>
      <c r="F20" s="16">
        <v>2674.5</v>
      </c>
      <c r="G20" s="17">
        <f t="shared" si="0"/>
        <v>-2674.5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v>809487.76</v>
      </c>
      <c r="E30" s="12">
        <f>E31</f>
        <v>168146.69</v>
      </c>
      <c r="F30" s="12">
        <f>F31</f>
        <v>0</v>
      </c>
      <c r="G30" s="13">
        <f t="shared" si="0"/>
        <v>977634.45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809487.76</v>
      </c>
      <c r="E31" s="16">
        <f>216397.72-849-94557.38+47155.35</f>
        <v>168146.69</v>
      </c>
      <c r="F31" s="16">
        <v>0</v>
      </c>
      <c r="G31" s="17">
        <f t="shared" si="0"/>
        <v>977634.45</v>
      </c>
    </row>
    <row r="32" spans="2:9" ht="13.5" customHeight="1">
      <c r="B32" s="10">
        <v>47</v>
      </c>
      <c r="C32" s="11" t="s">
        <v>34</v>
      </c>
      <c r="D32" s="12">
        <v>39851.760000000002</v>
      </c>
      <c r="E32" s="12">
        <f>E33+E34</f>
        <v>5562.09</v>
      </c>
      <c r="F32" s="12">
        <f>F33+F34</f>
        <v>0</v>
      </c>
      <c r="G32" s="13">
        <f t="shared" si="0"/>
        <v>45413.850000000006</v>
      </c>
    </row>
    <row r="33" spans="1:8" ht="13.5" customHeight="1">
      <c r="B33" s="14">
        <v>4701</v>
      </c>
      <c r="C33" s="15" t="s">
        <v>35</v>
      </c>
      <c r="D33" s="16">
        <v>16958.48</v>
      </c>
      <c r="E33" s="16">
        <f>+F20</f>
        <v>2674.5</v>
      </c>
      <c r="F33" s="16">
        <v>0</v>
      </c>
      <c r="G33" s="17">
        <f t="shared" si="0"/>
        <v>19632.98</v>
      </c>
    </row>
    <row r="34" spans="1:8" ht="13.5" customHeight="1">
      <c r="B34" s="14">
        <v>4704</v>
      </c>
      <c r="C34" s="15" t="s">
        <v>36</v>
      </c>
      <c r="D34" s="16">
        <v>22893.279999999999</v>
      </c>
      <c r="E34" s="16">
        <f>2825.54+62.05</f>
        <v>2887.59</v>
      </c>
      <c r="F34" s="16">
        <v>0</v>
      </c>
      <c r="G34" s="17">
        <f t="shared" si="0"/>
        <v>25780.87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v>-1356556.6</v>
      </c>
      <c r="E36" s="12"/>
      <c r="F36" s="12">
        <f>+F37+F38</f>
        <v>213111</v>
      </c>
      <c r="G36" s="13">
        <f>D36+E36-F36</f>
        <v>-1569667.6</v>
      </c>
    </row>
    <row r="37" spans="1:8" ht="13.5" customHeight="1">
      <c r="B37" s="14">
        <v>5005</v>
      </c>
      <c r="C37" s="15" t="s">
        <v>39</v>
      </c>
      <c r="D37" s="16">
        <v>-1355287.4</v>
      </c>
      <c r="E37" s="16"/>
      <c r="F37" s="16">
        <f>213960-849</f>
        <v>213111</v>
      </c>
      <c r="G37" s="17">
        <f t="shared" si="0"/>
        <v>-1568398.4</v>
      </c>
      <c r="H37" s="20"/>
    </row>
    <row r="38" spans="1:8" ht="13.5" customHeight="1">
      <c r="B38" s="14">
        <v>5006</v>
      </c>
      <c r="C38" s="15" t="s">
        <v>40</v>
      </c>
      <c r="D38" s="16">
        <v>-1269.2</v>
      </c>
      <c r="E38" s="16"/>
      <c r="F38" s="16"/>
      <c r="G38" s="17">
        <f t="shared" si="0"/>
        <v>-1269.2</v>
      </c>
      <c r="H38" s="24"/>
    </row>
    <row r="39" spans="1:8" ht="13.5" customHeight="1">
      <c r="B39" s="10">
        <v>57</v>
      </c>
      <c r="C39" s="11" t="s">
        <v>41</v>
      </c>
      <c r="D39" s="12">
        <v>-50501.72</v>
      </c>
      <c r="E39" s="16"/>
      <c r="F39" s="12">
        <f>F40</f>
        <v>10582.35</v>
      </c>
      <c r="G39" s="17">
        <f t="shared" si="0"/>
        <v>-61084.07</v>
      </c>
    </row>
    <row r="40" spans="1:8" ht="13.5" customHeight="1">
      <c r="B40" s="14">
        <v>5705</v>
      </c>
      <c r="C40" s="15" t="s">
        <v>42</v>
      </c>
      <c r="D40" s="16">
        <v>-50501.72</v>
      </c>
      <c r="E40" s="16"/>
      <c r="F40" s="16">
        <f>10350.9+176.45+55</f>
        <v>10582.35</v>
      </c>
      <c r="G40" s="17">
        <f t="shared" si="0"/>
        <v>-61084.07</v>
      </c>
    </row>
    <row r="41" spans="1:8" ht="13.5" customHeight="1">
      <c r="B41" s="10">
        <v>6</v>
      </c>
      <c r="C41" s="11" t="s">
        <v>43</v>
      </c>
      <c r="D41" s="16"/>
      <c r="E41" s="16"/>
      <c r="F41" s="16" t="s">
        <v>44</v>
      </c>
      <c r="G41" s="17"/>
    </row>
    <row r="42" spans="1:8" ht="13.5" customHeight="1">
      <c r="B42" s="10">
        <v>60</v>
      </c>
      <c r="C42" s="11" t="s">
        <v>45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46</v>
      </c>
      <c r="D43" s="28"/>
      <c r="E43" s="28"/>
      <c r="F43" s="28"/>
      <c r="G43" s="124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47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1233452.1000000001</v>
      </c>
      <c r="F46" s="91">
        <f>SUM(F9:F45)</f>
        <v>1233452.1000000001</v>
      </c>
      <c r="G46" s="37"/>
    </row>
    <row r="47" spans="1:8" ht="13.5" customHeight="1">
      <c r="B47" s="35"/>
      <c r="C47" s="36"/>
      <c r="D47" s="37"/>
      <c r="E47" s="37"/>
      <c r="F47" s="113">
        <f>+E46-F46</f>
        <v>0</v>
      </c>
      <c r="G47" s="37"/>
    </row>
    <row r="48" spans="1:8" ht="13.5">
      <c r="B48" s="35"/>
      <c r="C48" s="36"/>
      <c r="D48" s="37"/>
      <c r="E48" s="37"/>
      <c r="F48" s="37"/>
      <c r="G48" s="37"/>
    </row>
    <row r="51" spans="6:6">
      <c r="F51" s="108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.23622047244094491" footer="0.51181102362204722"/>
  <pageSetup paperSize="9" scale="90" orientation="portrait" r:id="rId1"/>
  <colBreaks count="1" manualBreakCount="1">
    <brk id="7" max="1048575" man="1"/>
  </colBreaks>
  <ignoredErrors>
    <ignoredError sqref="E18:F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06" zoomScaleNormal="106" workbookViewId="0">
      <selection activeCell="B4" sqref="B4:I4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48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61" t="s">
        <v>1</v>
      </c>
      <c r="C4" s="161"/>
      <c r="D4" s="161"/>
      <c r="E4" s="161"/>
      <c r="F4" s="161"/>
      <c r="G4" s="161"/>
      <c r="H4" s="161"/>
      <c r="I4" s="161"/>
      <c r="J4"/>
    </row>
    <row r="5" spans="1:10" ht="13.5" customHeight="1">
      <c r="B5" s="161" t="s">
        <v>103</v>
      </c>
      <c r="C5" s="161"/>
      <c r="D5" s="161"/>
      <c r="E5" s="161"/>
      <c r="F5" s="161"/>
      <c r="G5" s="161"/>
      <c r="H5" s="161"/>
      <c r="I5" s="161"/>
    </row>
    <row r="6" spans="1:10" ht="13.5" customHeight="1" thickBot="1">
      <c r="B6" s="42"/>
    </row>
    <row r="7" spans="1:10" ht="13.5" customHeight="1">
      <c r="B7" s="162" t="s">
        <v>10</v>
      </c>
      <c r="C7" s="163"/>
      <c r="D7" s="44" t="s">
        <v>49</v>
      </c>
      <c r="E7" s="45" t="s">
        <v>50</v>
      </c>
      <c r="F7" s="162" t="s">
        <v>51</v>
      </c>
      <c r="G7" s="163"/>
      <c r="H7" s="46" t="s">
        <v>49</v>
      </c>
      <c r="I7" s="44" t="s">
        <v>50</v>
      </c>
    </row>
    <row r="8" spans="1:10" ht="17.25" customHeight="1" thickBot="1">
      <c r="B8" s="164"/>
      <c r="C8" s="165"/>
      <c r="D8" s="47" t="s">
        <v>7</v>
      </c>
      <c r="E8" s="48" t="s">
        <v>7</v>
      </c>
      <c r="F8" s="164"/>
      <c r="G8" s="165"/>
      <c r="H8" s="47" t="s">
        <v>7</v>
      </c>
      <c r="I8" s="48" t="s">
        <v>7</v>
      </c>
    </row>
    <row r="9" spans="1:10" ht="17.25" customHeight="1">
      <c r="B9" s="157" t="s">
        <v>52</v>
      </c>
      <c r="C9" s="158"/>
      <c r="D9" s="49">
        <f>'B.C- FONDO '!G10</f>
        <v>468595.89</v>
      </c>
      <c r="E9" s="50">
        <v>37314</v>
      </c>
      <c r="F9" s="159" t="s">
        <v>53</v>
      </c>
      <c r="G9" s="160"/>
      <c r="H9" s="49">
        <f>-'B.C- FONDO '!G17</f>
        <v>47155.350000000006</v>
      </c>
      <c r="I9" s="51">
        <v>42848</v>
      </c>
    </row>
    <row r="10" spans="1:10" ht="17.25" customHeight="1">
      <c r="B10" s="151" t="s">
        <v>54</v>
      </c>
      <c r="C10" s="152"/>
      <c r="D10" s="52">
        <f>'B.C- FONDO '!G14</f>
        <v>2885575.33</v>
      </c>
      <c r="E10" s="53">
        <v>2151490</v>
      </c>
      <c r="F10" s="153" t="s">
        <v>55</v>
      </c>
      <c r="G10" s="154"/>
      <c r="H10" s="54">
        <f>-'B.C- FONDO '!G19</f>
        <v>2674.5</v>
      </c>
      <c r="I10" s="55">
        <v>4325</v>
      </c>
    </row>
    <row r="11" spans="1:10" ht="17.25" customHeight="1">
      <c r="B11" s="151"/>
      <c r="C11" s="152"/>
      <c r="D11" s="52"/>
      <c r="E11" s="55"/>
      <c r="F11" s="144" t="s">
        <v>56</v>
      </c>
      <c r="G11" s="145"/>
      <c r="H11" s="56">
        <f>H9+H10</f>
        <v>49829.850000000006</v>
      </c>
      <c r="I11" s="56">
        <f>I9+I10</f>
        <v>47173</v>
      </c>
    </row>
    <row r="12" spans="1:10" ht="17.25" customHeight="1">
      <c r="B12" s="151"/>
      <c r="C12" s="152"/>
      <c r="D12" s="52"/>
      <c r="E12" s="55"/>
      <c r="F12" s="144"/>
      <c r="G12" s="145"/>
      <c r="H12" s="52"/>
      <c r="I12" s="55"/>
    </row>
    <row r="13" spans="1:10" ht="17.25" customHeight="1">
      <c r="B13" s="151"/>
      <c r="C13" s="152"/>
      <c r="D13" s="52"/>
      <c r="E13" s="55"/>
      <c r="F13" s="153"/>
      <c r="G13" s="154"/>
      <c r="H13" s="52"/>
      <c r="I13" s="55"/>
    </row>
    <row r="14" spans="1:10" ht="17.25" customHeight="1">
      <c r="B14" s="151"/>
      <c r="C14" s="152"/>
      <c r="D14" s="52"/>
      <c r="E14" s="55"/>
      <c r="F14" s="153" t="s">
        <v>57</v>
      </c>
      <c r="G14" s="154"/>
      <c r="H14" s="56">
        <f>H16</f>
        <v>597258</v>
      </c>
      <c r="I14" s="56">
        <f>I16</f>
        <v>597258</v>
      </c>
    </row>
    <row r="15" spans="1:10" ht="17.25" customHeight="1">
      <c r="B15" s="151"/>
      <c r="C15" s="152"/>
      <c r="D15" s="52"/>
      <c r="E15" s="55"/>
      <c r="F15" s="153" t="s">
        <v>58</v>
      </c>
      <c r="G15" s="154"/>
      <c r="H15" s="52"/>
      <c r="I15" s="55"/>
    </row>
    <row r="16" spans="1:10" ht="17.25" customHeight="1">
      <c r="B16" s="151"/>
      <c r="C16" s="152"/>
      <c r="D16" s="52"/>
      <c r="E16" s="55"/>
      <c r="F16" s="153" t="s">
        <v>59</v>
      </c>
      <c r="G16" s="154"/>
      <c r="H16" s="52">
        <f>-'B.C- FONDO '!G22</f>
        <v>597258</v>
      </c>
      <c r="I16" s="55">
        <v>597258</v>
      </c>
    </row>
    <row r="17" spans="2:11" ht="17.25" customHeight="1">
      <c r="B17" s="151"/>
      <c r="C17" s="152"/>
      <c r="D17" s="52"/>
      <c r="E17" s="55"/>
      <c r="F17" s="153" t="s">
        <v>60</v>
      </c>
      <c r="G17" s="154"/>
      <c r="H17" s="52"/>
      <c r="I17" s="55"/>
    </row>
    <row r="18" spans="2:11" ht="17.25" customHeight="1">
      <c r="B18" s="57"/>
      <c r="C18" s="58"/>
      <c r="D18" s="52"/>
      <c r="E18" s="55"/>
      <c r="F18" s="155" t="s">
        <v>61</v>
      </c>
      <c r="G18" s="156"/>
      <c r="H18" s="59">
        <f>H19+H20</f>
        <v>2707083.37</v>
      </c>
      <c r="I18" s="56">
        <f>I19+I20</f>
        <v>1544373</v>
      </c>
    </row>
    <row r="19" spans="2:11" ht="17.25" customHeight="1">
      <c r="B19" s="151"/>
      <c r="C19" s="152"/>
      <c r="D19" s="52"/>
      <c r="E19" s="55"/>
      <c r="F19" s="153" t="s">
        <v>62</v>
      </c>
      <c r="G19" s="154"/>
      <c r="H19" s="52">
        <f>-'B.C- FONDO '!G26</f>
        <v>2099380</v>
      </c>
      <c r="I19" s="55">
        <v>816308</v>
      </c>
      <c r="K19" s="108"/>
    </row>
    <row r="20" spans="2:11" ht="17.25" customHeight="1">
      <c r="B20" s="151"/>
      <c r="C20" s="152"/>
      <c r="D20" s="52"/>
      <c r="E20" s="55"/>
      <c r="F20" s="153" t="s">
        <v>63</v>
      </c>
      <c r="G20" s="154"/>
      <c r="H20" s="60">
        <f>'FORMATO "B" - FONDO 2'!C18</f>
        <v>607703.36999999988</v>
      </c>
      <c r="I20" s="60">
        <v>728065</v>
      </c>
    </row>
    <row r="21" spans="2:11" ht="17.25" customHeight="1" thickBot="1">
      <c r="B21" s="151"/>
      <c r="C21" s="152"/>
      <c r="D21" s="61"/>
      <c r="E21" s="61"/>
      <c r="F21" s="153" t="s">
        <v>64</v>
      </c>
      <c r="G21" s="154"/>
      <c r="H21" s="62">
        <f>H14+H18</f>
        <v>3304341.37</v>
      </c>
      <c r="I21" s="62">
        <f>I14+I18</f>
        <v>2141631</v>
      </c>
    </row>
    <row r="22" spans="2:11" ht="17.25" customHeight="1" thickBot="1">
      <c r="B22" s="142" t="s">
        <v>65</v>
      </c>
      <c r="C22" s="143"/>
      <c r="D22" s="63">
        <f>D9+D10</f>
        <v>3354171.22</v>
      </c>
      <c r="E22" s="63">
        <f>E9+E10</f>
        <v>2188804</v>
      </c>
      <c r="F22" s="144" t="s">
        <v>66</v>
      </c>
      <c r="G22" s="145"/>
      <c r="H22" s="64">
        <f>H11+H21</f>
        <v>3354171.22</v>
      </c>
      <c r="I22" s="65">
        <f>I11+I21</f>
        <v>2188804</v>
      </c>
    </row>
    <row r="23" spans="2:11" ht="17.25" customHeight="1" thickTop="1" thickBot="1">
      <c r="B23" s="146"/>
      <c r="C23" s="147"/>
      <c r="D23" s="66"/>
      <c r="E23" s="67"/>
      <c r="F23" s="148"/>
      <c r="G23" s="149"/>
      <c r="H23" s="68"/>
      <c r="I23" s="67"/>
    </row>
    <row r="24" spans="2:11" ht="17.25" customHeight="1">
      <c r="B24" s="69"/>
      <c r="C24" s="150"/>
      <c r="D24" s="150"/>
      <c r="E24" s="150"/>
      <c r="F24" s="150"/>
      <c r="G24" s="70"/>
      <c r="H24" s="70"/>
      <c r="I24" s="70"/>
    </row>
    <row r="25" spans="2:11" ht="12.75" customHeight="1">
      <c r="B25" s="38"/>
      <c r="G25" s="141"/>
      <c r="H25" s="141"/>
      <c r="I25" s="141"/>
      <c r="J25" s="141"/>
    </row>
    <row r="26" spans="2:11" ht="13.5" customHeight="1">
      <c r="B26" s="39"/>
      <c r="G26" s="140"/>
      <c r="H26" s="140"/>
      <c r="I26" s="140"/>
      <c r="J26" s="140"/>
    </row>
    <row r="27" spans="2:11" ht="12.75" customHeight="1">
      <c r="B27" s="38"/>
      <c r="G27" s="141"/>
      <c r="H27" s="141"/>
      <c r="I27" s="141"/>
      <c r="J27" s="141"/>
    </row>
    <row r="28" spans="2:11" ht="17.25" customHeight="1">
      <c r="G28" s="141"/>
      <c r="H28" s="141"/>
      <c r="I28" s="141"/>
      <c r="J28" s="141"/>
    </row>
    <row r="29" spans="2:11" ht="12.75" customHeight="1"/>
  </sheetData>
  <mergeCells count="40">
    <mergeCell ref="B4:I4"/>
    <mergeCell ref="B5:I5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G26:J26"/>
    <mergeCell ref="G27:J27"/>
    <mergeCell ref="G28:J28"/>
    <mergeCell ref="B22:C22"/>
    <mergeCell ref="F22:G22"/>
    <mergeCell ref="B23:C23"/>
    <mergeCell ref="F23:G23"/>
    <mergeCell ref="C24:F24"/>
    <mergeCell ref="G25:J25"/>
  </mergeCells>
  <pageMargins left="0.70866141732283472" right="0.70866141732283472" top="0.39370078740157483" bottom="0.27559055118110237" header="0.31496062992125984" footer="0.2362204724409449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="96" zoomScaleNormal="96" workbookViewId="0">
      <selection activeCell="D1" sqref="D1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6">
      <c r="D1" s="41" t="s">
        <v>67</v>
      </c>
    </row>
    <row r="2" spans="2:6">
      <c r="B2" s="71"/>
    </row>
    <row r="3" spans="2:6" ht="13.5" customHeight="1">
      <c r="B3" s="133" t="s">
        <v>1</v>
      </c>
      <c r="C3" s="133"/>
      <c r="D3" s="133"/>
    </row>
    <row r="4" spans="2:6" ht="13.5" customHeight="1">
      <c r="B4" s="161" t="s">
        <v>104</v>
      </c>
      <c r="C4" s="161"/>
      <c r="D4" s="161"/>
    </row>
    <row r="5" spans="2:6" ht="18" customHeight="1" thickBot="1">
      <c r="B5" s="40"/>
    </row>
    <row r="6" spans="2:6" ht="18" customHeight="1">
      <c r="B6" s="72" t="s">
        <v>3</v>
      </c>
      <c r="C6" s="73" t="s">
        <v>49</v>
      </c>
      <c r="D6" s="72" t="s">
        <v>68</v>
      </c>
    </row>
    <row r="7" spans="2:6" ht="14.25" thickBot="1">
      <c r="B7" s="74"/>
      <c r="C7" s="75" t="s">
        <v>7</v>
      </c>
      <c r="D7" s="76" t="s">
        <v>7</v>
      </c>
    </row>
    <row r="8" spans="2:6" ht="13.5" customHeight="1">
      <c r="B8" s="77"/>
      <c r="C8" s="78"/>
      <c r="D8" s="79"/>
    </row>
    <row r="9" spans="2:6" ht="17.25" customHeight="1">
      <c r="B9" s="80" t="s">
        <v>69</v>
      </c>
      <c r="C9" s="81">
        <f>-'B.C- FONDO '!G37</f>
        <v>1568398.4</v>
      </c>
      <c r="D9" s="55">
        <v>2491632</v>
      </c>
    </row>
    <row r="10" spans="2:6" ht="17.25" customHeight="1" thickBot="1">
      <c r="B10" s="80" t="s">
        <v>70</v>
      </c>
      <c r="C10" s="82">
        <f>-'B.C- FONDO '!G38</f>
        <v>1269.2</v>
      </c>
      <c r="D10" s="55">
        <v>1195</v>
      </c>
    </row>
    <row r="11" spans="2:6" ht="17.25" customHeight="1" thickTop="1">
      <c r="B11" s="83" t="s">
        <v>71</v>
      </c>
      <c r="C11" s="84">
        <f>C9+C10</f>
        <v>1569667.5999999999</v>
      </c>
      <c r="D11" s="85">
        <f>D9+D10</f>
        <v>2492827</v>
      </c>
    </row>
    <row r="12" spans="2:6" ht="17.25" customHeight="1">
      <c r="B12" s="80" t="s">
        <v>72</v>
      </c>
      <c r="C12" s="81">
        <f>-'B.C- FONDO '!G30</f>
        <v>-977634.45</v>
      </c>
      <c r="D12" s="55">
        <v>-1739135</v>
      </c>
    </row>
    <row r="13" spans="2:6" ht="17.25" customHeight="1" thickBot="1">
      <c r="B13" s="80" t="s">
        <v>73</v>
      </c>
      <c r="C13" s="61">
        <f>-'B.C- FONDO '!G33</f>
        <v>-19632.98</v>
      </c>
      <c r="D13" s="61">
        <v>-31146</v>
      </c>
    </row>
    <row r="14" spans="2:6" ht="17.25" customHeight="1">
      <c r="B14" s="83" t="s">
        <v>74</v>
      </c>
      <c r="C14" s="56">
        <f>C11+C12+C13</f>
        <v>572400.16999999993</v>
      </c>
      <c r="D14" s="56">
        <f>D11+D12+D13</f>
        <v>722546</v>
      </c>
    </row>
    <row r="15" spans="2:6" ht="17.25" customHeight="1" thickBot="1">
      <c r="B15" s="80" t="s">
        <v>75</v>
      </c>
      <c r="C15" s="61">
        <f>(-'B.C- FONDO '!G40)-('B.C- FONDO '!G34)</f>
        <v>35303.199999999997</v>
      </c>
      <c r="D15" s="55">
        <v>5519</v>
      </c>
    </row>
    <row r="16" spans="2:6" ht="17.25" customHeight="1" thickBot="1">
      <c r="B16" s="83" t="s">
        <v>76</v>
      </c>
      <c r="C16" s="87">
        <f>C14+C15</f>
        <v>607703.36999999988</v>
      </c>
      <c r="D16" s="87">
        <f>D14+D15</f>
        <v>728065</v>
      </c>
      <c r="E16" s="86"/>
      <c r="F16" s="86"/>
    </row>
    <row r="17" spans="2:16" ht="17.25" customHeight="1">
      <c r="B17" s="80"/>
      <c r="C17" s="88"/>
      <c r="D17" s="89"/>
      <c r="E17" s="86"/>
      <c r="F17" s="86"/>
    </row>
    <row r="18" spans="2:16" ht="17.25" customHeight="1" thickBot="1">
      <c r="B18" s="83" t="s">
        <v>77</v>
      </c>
      <c r="C18" s="63">
        <f>C16</f>
        <v>607703.36999999988</v>
      </c>
      <c r="D18" s="63">
        <f>D16</f>
        <v>728065</v>
      </c>
      <c r="E18" s="86"/>
      <c r="F18" s="86"/>
    </row>
    <row r="19" spans="2:16" ht="17.25" customHeight="1" thickTop="1" thickBot="1">
      <c r="B19" s="90"/>
      <c r="C19" s="82"/>
      <c r="D19" s="6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7.25" customHeight="1">
      <c r="B20" s="7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0.75" customHeight="1"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18" customHeight="1"/>
    <row r="26" spans="2:16" ht="12.75" customHeight="1">
      <c r="B26" s="38"/>
      <c r="C26" s="141"/>
      <c r="D26" s="141"/>
      <c r="E26" s="141"/>
      <c r="F26" s="141"/>
    </row>
    <row r="27" spans="2:16" ht="12.75" customHeight="1">
      <c r="B27" s="39"/>
      <c r="C27" s="140"/>
      <c r="D27" s="140"/>
      <c r="E27" s="140"/>
      <c r="F27" s="140"/>
    </row>
    <row r="28" spans="2:16" ht="18" customHeight="1">
      <c r="B28" s="38"/>
      <c r="C28" s="141"/>
      <c r="D28" s="141"/>
      <c r="E28" s="141"/>
      <c r="F28" s="141"/>
    </row>
    <row r="29" spans="2:16" ht="17.25" customHeight="1">
      <c r="C29" s="141"/>
      <c r="D29" s="141"/>
      <c r="E29" s="141"/>
      <c r="F29" s="141"/>
    </row>
    <row r="30" spans="2:16" ht="18.75" customHeight="1"/>
    <row r="31" spans="2:16" ht="12.75" customHeight="1"/>
    <row r="32" spans="2:16" ht="13.5" customHeight="1"/>
    <row r="33" spans="2:6" ht="12.75" customHeight="1">
      <c r="B33" s="38"/>
      <c r="C33" s="166"/>
      <c r="D33" s="166"/>
      <c r="E33" s="166"/>
      <c r="F33" s="166"/>
    </row>
    <row r="34" spans="2:6">
      <c r="B34" s="39"/>
      <c r="C34" s="167"/>
      <c r="D34" s="167"/>
      <c r="E34" s="167"/>
      <c r="F34" s="167"/>
    </row>
    <row r="35" spans="2:6" ht="13.5">
      <c r="B35" s="38"/>
      <c r="C35" s="166"/>
      <c r="D35" s="166"/>
      <c r="E35" s="166"/>
      <c r="F35" s="166"/>
    </row>
    <row r="36" spans="2:6" ht="13.5">
      <c r="C36" s="166"/>
      <c r="D36" s="166"/>
      <c r="E36" s="166"/>
      <c r="F36" s="166"/>
    </row>
  </sheetData>
  <mergeCells count="10">
    <mergeCell ref="C33:F33"/>
    <mergeCell ref="C34:F34"/>
    <mergeCell ref="C35:F35"/>
    <mergeCell ref="C36:F36"/>
    <mergeCell ref="B3:D3"/>
    <mergeCell ref="B4:D4"/>
    <mergeCell ref="C26:F26"/>
    <mergeCell ref="C27:F27"/>
    <mergeCell ref="C28:F28"/>
    <mergeCell ref="C29:F29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68" t="s">
        <v>78</v>
      </c>
      <c r="B1" s="168"/>
      <c r="C1" s="168"/>
    </row>
    <row r="2" spans="1:3">
      <c r="A2" s="92" t="s">
        <v>79</v>
      </c>
      <c r="B2" s="93"/>
      <c r="C2" s="93"/>
    </row>
    <row r="3" spans="1:3">
      <c r="A3" s="92" t="s">
        <v>80</v>
      </c>
      <c r="B3" s="93"/>
      <c r="C3" s="93">
        <f>B4</f>
        <v>468595.89</v>
      </c>
    </row>
    <row r="4" spans="1:3">
      <c r="A4" s="92" t="s">
        <v>81</v>
      </c>
      <c r="B4" s="93">
        <f>+'B.C- FONDO '!G10</f>
        <v>468595.89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69" t="s">
        <v>105</v>
      </c>
      <c r="B8" s="169"/>
      <c r="C8" s="94">
        <f>SUM(C2:C7)</f>
        <v>468595.89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E1"/>
    </sheetView>
  </sheetViews>
  <sheetFormatPr baseColWidth="10" defaultRowHeight="12.75"/>
  <cols>
    <col min="1" max="1" width="31" style="96" customWidth="1"/>
    <col min="2" max="2" width="11.42578125" style="96"/>
    <col min="3" max="3" width="13" style="100" customWidth="1"/>
    <col min="4" max="4" width="11.42578125" style="96"/>
    <col min="5" max="5" width="11.42578125" style="101"/>
    <col min="6" max="16384" width="11.42578125" style="96"/>
  </cols>
  <sheetData>
    <row r="1" spans="1:5" ht="12.75" customHeight="1">
      <c r="A1" s="168" t="s">
        <v>136</v>
      </c>
      <c r="B1" s="168"/>
      <c r="C1" s="168"/>
      <c r="D1" s="168"/>
      <c r="E1" s="168"/>
    </row>
    <row r="2" spans="1:5" ht="12.75" customHeight="1">
      <c r="A2" s="97"/>
      <c r="B2" s="174" t="s">
        <v>82</v>
      </c>
      <c r="C2" s="174"/>
      <c r="D2" s="174"/>
      <c r="E2" s="174"/>
    </row>
    <row r="3" spans="1:5" ht="12.75" customHeight="1">
      <c r="A3" s="107" t="s">
        <v>83</v>
      </c>
      <c r="B3" s="107" t="s">
        <v>84</v>
      </c>
      <c r="C3" s="98" t="s">
        <v>85</v>
      </c>
      <c r="D3" s="107" t="s">
        <v>86</v>
      </c>
      <c r="E3" s="99" t="s">
        <v>87</v>
      </c>
    </row>
    <row r="4" spans="1:5" ht="12.75" customHeight="1">
      <c r="A4" s="104" t="s">
        <v>99</v>
      </c>
      <c r="B4" s="112" t="s">
        <v>88</v>
      </c>
      <c r="C4" s="109" t="s">
        <v>108</v>
      </c>
      <c r="D4" s="110">
        <v>43637</v>
      </c>
      <c r="E4" s="115">
        <v>77.8</v>
      </c>
    </row>
    <row r="5" spans="1:5" ht="12.75" customHeight="1">
      <c r="A5" s="104" t="s">
        <v>99</v>
      </c>
      <c r="B5" s="112" t="s">
        <v>88</v>
      </c>
      <c r="C5" s="109" t="s">
        <v>109</v>
      </c>
      <c r="D5" s="110">
        <v>43637</v>
      </c>
      <c r="E5" s="115">
        <v>250</v>
      </c>
    </row>
    <row r="6" spans="1:5" ht="12.75" customHeight="1">
      <c r="A6" s="104" t="s">
        <v>99</v>
      </c>
      <c r="B6" s="112" t="s">
        <v>88</v>
      </c>
      <c r="C6" s="109" t="s">
        <v>110</v>
      </c>
      <c r="D6" s="110">
        <v>43637</v>
      </c>
      <c r="E6" s="115">
        <v>240.3</v>
      </c>
    </row>
    <row r="7" spans="1:5" ht="12.75" customHeight="1">
      <c r="A7" s="104" t="s">
        <v>99</v>
      </c>
      <c r="B7" s="112" t="s">
        <v>88</v>
      </c>
      <c r="C7" s="109" t="s">
        <v>111</v>
      </c>
      <c r="D7" s="110">
        <v>43637</v>
      </c>
      <c r="E7" s="115">
        <v>250</v>
      </c>
    </row>
    <row r="8" spans="1:5" ht="12.75" customHeight="1">
      <c r="A8" s="104" t="s">
        <v>99</v>
      </c>
      <c r="B8" s="112" t="s">
        <v>88</v>
      </c>
      <c r="C8" s="109" t="s">
        <v>112</v>
      </c>
      <c r="D8" s="110">
        <v>43637</v>
      </c>
      <c r="E8" s="115">
        <v>75</v>
      </c>
    </row>
    <row r="9" spans="1:5" ht="12.75" customHeight="1">
      <c r="A9" s="104" t="s">
        <v>99</v>
      </c>
      <c r="B9" s="112" t="s">
        <v>88</v>
      </c>
      <c r="C9" s="109" t="s">
        <v>113</v>
      </c>
      <c r="D9" s="110">
        <v>43638</v>
      </c>
      <c r="E9" s="115">
        <v>92.1</v>
      </c>
    </row>
    <row r="10" spans="1:5" ht="12.75" customHeight="1">
      <c r="A10" s="104" t="s">
        <v>99</v>
      </c>
      <c r="B10" s="112" t="s">
        <v>88</v>
      </c>
      <c r="C10" s="109" t="s">
        <v>114</v>
      </c>
      <c r="D10" s="110">
        <v>43638</v>
      </c>
      <c r="E10" s="115">
        <v>444.3</v>
      </c>
    </row>
    <row r="11" spans="1:5" ht="12.75" customHeight="1">
      <c r="A11" s="104" t="s">
        <v>99</v>
      </c>
      <c r="B11" s="112" t="s">
        <v>88</v>
      </c>
      <c r="C11" s="109" t="s">
        <v>115</v>
      </c>
      <c r="D11" s="110">
        <v>43638</v>
      </c>
      <c r="E11" s="115">
        <v>94.2</v>
      </c>
    </row>
    <row r="12" spans="1:5" ht="12.75" customHeight="1">
      <c r="A12" s="104" t="s">
        <v>99</v>
      </c>
      <c r="B12" s="112" t="s">
        <v>88</v>
      </c>
      <c r="C12" s="109" t="s">
        <v>116</v>
      </c>
      <c r="D12" s="110">
        <v>43638</v>
      </c>
      <c r="E12" s="115">
        <v>75</v>
      </c>
    </row>
    <row r="13" spans="1:5" ht="12.75" customHeight="1">
      <c r="A13" s="104" t="s">
        <v>99</v>
      </c>
      <c r="B13" s="112" t="s">
        <v>88</v>
      </c>
      <c r="C13" s="109" t="s">
        <v>117</v>
      </c>
      <c r="D13" s="110">
        <v>43638</v>
      </c>
      <c r="E13" s="115">
        <v>867.1</v>
      </c>
    </row>
    <row r="14" spans="1:5" ht="12.75" customHeight="1">
      <c r="A14" s="104" t="s">
        <v>118</v>
      </c>
      <c r="B14" s="112" t="s">
        <v>88</v>
      </c>
      <c r="C14" s="109" t="s">
        <v>119</v>
      </c>
      <c r="D14" s="110">
        <v>43644</v>
      </c>
      <c r="E14" s="111">
        <v>3422</v>
      </c>
    </row>
    <row r="15" spans="1:5" ht="12.75" customHeight="1">
      <c r="A15" s="104" t="s">
        <v>118</v>
      </c>
      <c r="B15" s="112" t="s">
        <v>88</v>
      </c>
      <c r="C15" s="109" t="s">
        <v>120</v>
      </c>
      <c r="D15" s="110">
        <v>43644</v>
      </c>
      <c r="E15" s="111">
        <v>1228.21</v>
      </c>
    </row>
    <row r="16" spans="1:5" ht="12.75" customHeight="1">
      <c r="A16" s="104" t="s">
        <v>118</v>
      </c>
      <c r="B16" s="112" t="s">
        <v>88</v>
      </c>
      <c r="C16" s="109" t="s">
        <v>121</v>
      </c>
      <c r="D16" s="110">
        <v>43644</v>
      </c>
      <c r="E16" s="111">
        <v>1260</v>
      </c>
    </row>
    <row r="17" spans="1:5" ht="12.75" customHeight="1">
      <c r="A17" s="104" t="s">
        <v>118</v>
      </c>
      <c r="B17" s="112" t="s">
        <v>88</v>
      </c>
      <c r="C17" s="109" t="s">
        <v>122</v>
      </c>
      <c r="D17" s="110">
        <v>43644</v>
      </c>
      <c r="E17" s="111">
        <v>131.58000000000001</v>
      </c>
    </row>
    <row r="18" spans="1:5" ht="12.75" customHeight="1">
      <c r="A18" s="104" t="s">
        <v>118</v>
      </c>
      <c r="B18" s="112" t="s">
        <v>88</v>
      </c>
      <c r="C18" s="109" t="s">
        <v>123</v>
      </c>
      <c r="D18" s="110">
        <v>43644</v>
      </c>
      <c r="E18" s="111">
        <v>560</v>
      </c>
    </row>
    <row r="19" spans="1:5" ht="12.75" customHeight="1">
      <c r="A19" s="104" t="s">
        <v>118</v>
      </c>
      <c r="B19" s="112" t="s">
        <v>88</v>
      </c>
      <c r="C19" s="109" t="s">
        <v>124</v>
      </c>
      <c r="D19" s="110">
        <v>43644</v>
      </c>
      <c r="E19" s="111">
        <v>141.09</v>
      </c>
    </row>
    <row r="20" spans="1:5" ht="12.75" customHeight="1">
      <c r="A20" s="104" t="s">
        <v>118</v>
      </c>
      <c r="B20" s="112" t="s">
        <v>88</v>
      </c>
      <c r="C20" s="109" t="s">
        <v>125</v>
      </c>
      <c r="D20" s="110">
        <v>43644</v>
      </c>
      <c r="E20" s="111">
        <v>70</v>
      </c>
    </row>
    <row r="21" spans="1:5" ht="12.75" customHeight="1">
      <c r="A21" s="104" t="s">
        <v>118</v>
      </c>
      <c r="B21" s="112" t="s">
        <v>88</v>
      </c>
      <c r="C21" s="109" t="s">
        <v>126</v>
      </c>
      <c r="D21" s="110">
        <v>43644</v>
      </c>
      <c r="E21" s="111">
        <v>140</v>
      </c>
    </row>
    <row r="22" spans="1:5" ht="12.75" customHeight="1">
      <c r="A22" s="104" t="s">
        <v>118</v>
      </c>
      <c r="B22" s="112" t="s">
        <v>88</v>
      </c>
      <c r="C22" s="109" t="s">
        <v>127</v>
      </c>
      <c r="D22" s="110">
        <v>43644</v>
      </c>
      <c r="E22" s="111">
        <v>70</v>
      </c>
    </row>
    <row r="23" spans="1:5" ht="12.75" customHeight="1">
      <c r="A23" s="104" t="s">
        <v>118</v>
      </c>
      <c r="B23" s="112" t="s">
        <v>88</v>
      </c>
      <c r="C23" s="109" t="s">
        <v>128</v>
      </c>
      <c r="D23" s="110">
        <v>43644</v>
      </c>
      <c r="E23" s="111">
        <v>70</v>
      </c>
    </row>
    <row r="24" spans="1:5" ht="12.75" customHeight="1">
      <c r="A24" s="104" t="s">
        <v>118</v>
      </c>
      <c r="B24" s="112" t="s">
        <v>88</v>
      </c>
      <c r="C24" s="109" t="s">
        <v>129</v>
      </c>
      <c r="D24" s="110">
        <v>43644</v>
      </c>
      <c r="E24" s="111">
        <v>70</v>
      </c>
    </row>
    <row r="25" spans="1:5" ht="12.75" customHeight="1">
      <c r="A25" s="104" t="s">
        <v>118</v>
      </c>
      <c r="B25" s="112" t="s">
        <v>88</v>
      </c>
      <c r="C25" s="109" t="s">
        <v>130</v>
      </c>
      <c r="D25" s="110">
        <v>43644</v>
      </c>
      <c r="E25" s="111">
        <v>70</v>
      </c>
    </row>
    <row r="26" spans="1:5" ht="12.75" customHeight="1">
      <c r="A26" s="104" t="s">
        <v>118</v>
      </c>
      <c r="B26" s="112" t="s">
        <v>88</v>
      </c>
      <c r="C26" s="109" t="s">
        <v>131</v>
      </c>
      <c r="D26" s="110">
        <v>43644</v>
      </c>
      <c r="E26" s="111">
        <v>70</v>
      </c>
    </row>
    <row r="27" spans="1:5" ht="12.75" customHeight="1">
      <c r="A27" s="104" t="s">
        <v>118</v>
      </c>
      <c r="B27" s="112" t="s">
        <v>88</v>
      </c>
      <c r="C27" s="109" t="s">
        <v>132</v>
      </c>
      <c r="D27" s="110">
        <v>43644</v>
      </c>
      <c r="E27" s="111">
        <v>140</v>
      </c>
    </row>
    <row r="28" spans="1:5" ht="12.75" customHeight="1">
      <c r="A28" s="104" t="s">
        <v>118</v>
      </c>
      <c r="B28" s="112" t="s">
        <v>88</v>
      </c>
      <c r="C28" s="109" t="s">
        <v>133</v>
      </c>
      <c r="D28" s="110">
        <v>43644</v>
      </c>
      <c r="E28" s="111">
        <v>70</v>
      </c>
    </row>
    <row r="29" spans="1:5" ht="12.75" customHeight="1">
      <c r="A29" s="104" t="s">
        <v>118</v>
      </c>
      <c r="B29" s="112" t="s">
        <v>88</v>
      </c>
      <c r="C29" s="109" t="s">
        <v>134</v>
      </c>
      <c r="D29" s="110">
        <v>43644</v>
      </c>
      <c r="E29" s="111">
        <v>200</v>
      </c>
    </row>
    <row r="30" spans="1:5" ht="12.75" customHeight="1">
      <c r="A30" s="104" t="s">
        <v>118</v>
      </c>
      <c r="B30" s="112" t="s">
        <v>88</v>
      </c>
      <c r="C30" s="109" t="s">
        <v>135</v>
      </c>
      <c r="D30" s="110">
        <v>43644</v>
      </c>
      <c r="E30" s="111">
        <v>123.3</v>
      </c>
    </row>
    <row r="31" spans="1:5" ht="12.75" customHeight="1">
      <c r="A31" s="172" t="s">
        <v>89</v>
      </c>
      <c r="B31" s="172"/>
      <c r="C31" s="172"/>
      <c r="D31" s="172"/>
      <c r="E31" s="119">
        <f>SUM(E4:E30)</f>
        <v>10301.98</v>
      </c>
    </row>
    <row r="32" spans="1:5" ht="12.75" customHeight="1">
      <c r="A32" s="122"/>
      <c r="B32" s="122"/>
      <c r="C32" s="122"/>
      <c r="D32" s="122"/>
      <c r="E32" s="123"/>
    </row>
    <row r="34" spans="1:5">
      <c r="A34" s="175" t="s">
        <v>90</v>
      </c>
      <c r="B34" s="174" t="s">
        <v>91</v>
      </c>
      <c r="C34" s="174"/>
      <c r="D34" s="174"/>
      <c r="E34" s="174"/>
    </row>
    <row r="35" spans="1:5">
      <c r="A35" s="175"/>
      <c r="B35" s="107" t="s">
        <v>86</v>
      </c>
      <c r="C35" s="174" t="s">
        <v>92</v>
      </c>
      <c r="D35" s="174"/>
      <c r="E35" s="99" t="s">
        <v>87</v>
      </c>
    </row>
    <row r="36" spans="1:5">
      <c r="A36" s="116" t="s">
        <v>140</v>
      </c>
      <c r="B36" s="114">
        <v>43646</v>
      </c>
      <c r="C36" s="170" t="s">
        <v>100</v>
      </c>
      <c r="D36" s="171"/>
      <c r="E36" s="117">
        <v>995.2</v>
      </c>
    </row>
    <row r="37" spans="1:5">
      <c r="A37" s="116" t="s">
        <v>138</v>
      </c>
      <c r="B37" s="114">
        <v>43646</v>
      </c>
      <c r="C37" s="170" t="s">
        <v>100</v>
      </c>
      <c r="D37" s="171"/>
      <c r="E37" s="117">
        <v>36.5</v>
      </c>
    </row>
    <row r="38" spans="1:5">
      <c r="A38" s="116" t="s">
        <v>139</v>
      </c>
      <c r="B38" s="114">
        <v>43646</v>
      </c>
      <c r="C38" s="170" t="s">
        <v>100</v>
      </c>
      <c r="D38" s="171"/>
      <c r="E38" s="117">
        <v>183.67</v>
      </c>
    </row>
    <row r="39" spans="1:5">
      <c r="A39" s="116" t="s">
        <v>137</v>
      </c>
      <c r="B39" s="114">
        <v>43646</v>
      </c>
      <c r="C39" s="170" t="s">
        <v>93</v>
      </c>
      <c r="D39" s="171"/>
      <c r="E39" s="118">
        <v>930</v>
      </c>
    </row>
    <row r="40" spans="1:5">
      <c r="A40" s="116" t="s">
        <v>139</v>
      </c>
      <c r="B40" s="114">
        <v>43646</v>
      </c>
      <c r="C40" s="170" t="s">
        <v>93</v>
      </c>
      <c r="D40" s="171"/>
      <c r="E40" s="118">
        <v>1860</v>
      </c>
    </row>
    <row r="41" spans="1:5">
      <c r="A41" s="116" t="s">
        <v>141</v>
      </c>
      <c r="B41" s="114">
        <v>43646</v>
      </c>
      <c r="C41" s="170" t="s">
        <v>93</v>
      </c>
      <c r="D41" s="171"/>
      <c r="E41" s="118">
        <v>248</v>
      </c>
    </row>
    <row r="42" spans="1:5">
      <c r="A42" s="116" t="s">
        <v>142</v>
      </c>
      <c r="B42" s="114">
        <v>43646</v>
      </c>
      <c r="C42" s="170" t="s">
        <v>101</v>
      </c>
      <c r="D42" s="171"/>
      <c r="E42" s="118">
        <v>15800</v>
      </c>
    </row>
    <row r="43" spans="1:5">
      <c r="A43" s="116" t="s">
        <v>143</v>
      </c>
      <c r="B43" s="114">
        <v>43646</v>
      </c>
      <c r="C43" s="170" t="s">
        <v>101</v>
      </c>
      <c r="D43" s="171"/>
      <c r="E43" s="118">
        <v>16800</v>
      </c>
    </row>
    <row r="44" spans="1:5">
      <c r="A44" s="172" t="s">
        <v>89</v>
      </c>
      <c r="B44" s="172"/>
      <c r="C44" s="172"/>
      <c r="D44" s="172"/>
      <c r="E44" s="119">
        <f>SUM(E36:E43)</f>
        <v>36853.369999999995</v>
      </c>
    </row>
    <row r="45" spans="1:5">
      <c r="A45" s="122"/>
      <c r="B45" s="122"/>
      <c r="C45" s="122"/>
      <c r="D45" s="122"/>
      <c r="E45" s="123"/>
    </row>
    <row r="46" spans="1:5">
      <c r="A46" s="122"/>
      <c r="B46" s="122"/>
      <c r="C46" s="122"/>
      <c r="D46" s="122"/>
      <c r="E46" s="123"/>
    </row>
    <row r="47" spans="1:5" ht="15">
      <c r="A47" s="168" t="s">
        <v>144</v>
      </c>
      <c r="B47" s="168"/>
      <c r="C47" s="168"/>
      <c r="D47" s="168"/>
    </row>
    <row r="48" spans="1:5">
      <c r="A48" s="173" t="s">
        <v>94</v>
      </c>
      <c r="B48" s="173"/>
      <c r="C48" s="173"/>
      <c r="D48" s="120">
        <f>E31</f>
        <v>10301.98</v>
      </c>
    </row>
    <row r="49" spans="1:4">
      <c r="A49" s="173" t="s">
        <v>95</v>
      </c>
      <c r="B49" s="173"/>
      <c r="C49" s="173"/>
      <c r="D49" s="117">
        <f>E44</f>
        <v>36853.369999999995</v>
      </c>
    </row>
    <row r="50" spans="1:4">
      <c r="A50" s="172" t="s">
        <v>96</v>
      </c>
      <c r="B50" s="172"/>
      <c r="C50" s="172"/>
      <c r="D50" s="121">
        <f>SUM(D48:D49)</f>
        <v>47155.349999999991</v>
      </c>
    </row>
  </sheetData>
  <mergeCells count="19">
    <mergeCell ref="A1:E1"/>
    <mergeCell ref="B2:E2"/>
    <mergeCell ref="A31:D31"/>
    <mergeCell ref="A34:A35"/>
    <mergeCell ref="B34:E34"/>
    <mergeCell ref="C35:D35"/>
    <mergeCell ref="A50:C50"/>
    <mergeCell ref="C42:D42"/>
    <mergeCell ref="A44:D44"/>
    <mergeCell ref="A47:D47"/>
    <mergeCell ref="A48:C48"/>
    <mergeCell ref="A49:C49"/>
    <mergeCell ref="C41:D41"/>
    <mergeCell ref="C43:D43"/>
    <mergeCell ref="C36:D36"/>
    <mergeCell ref="C37:D37"/>
    <mergeCell ref="C38:D38"/>
    <mergeCell ref="C39:D39"/>
    <mergeCell ref="C40:D40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6" t="s">
        <v>106</v>
      </c>
      <c r="B1" s="176"/>
      <c r="C1" s="176"/>
    </row>
    <row r="2" spans="1:3" ht="21.75" customHeight="1">
      <c r="A2" s="176"/>
      <c r="B2" s="176"/>
      <c r="C2" s="176"/>
    </row>
    <row r="3" spans="1:3">
      <c r="A3" s="102" t="s">
        <v>97</v>
      </c>
      <c r="B3" s="102" t="s">
        <v>98</v>
      </c>
      <c r="C3" s="102" t="s">
        <v>87</v>
      </c>
    </row>
    <row r="4" spans="1:3">
      <c r="A4" s="103" t="s">
        <v>107</v>
      </c>
      <c r="B4" s="92">
        <v>2019</v>
      </c>
      <c r="C4" s="93">
        <f>+'B.C- FONDO '!F19</f>
        <v>2674.5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69" t="s">
        <v>96</v>
      </c>
      <c r="B7" s="169"/>
      <c r="C7" s="94">
        <f>SUM(C4:C6)</f>
        <v>2674.5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"A" AFOCAT</vt:lpstr>
      <vt:lpstr>FORMATO "B" AFOCAT</vt:lpstr>
      <vt:lpstr>FORMATO "B-C" AFOCAT</vt:lpstr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  <vt:lpstr>'FORMATO "B" AFOCAT'!Área_de_impresión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UNOWN</cp:lastModifiedBy>
  <cp:lastPrinted>2019-07-25T20:03:32Z</cp:lastPrinted>
  <dcterms:created xsi:type="dcterms:W3CDTF">2019-02-27T16:22:54Z</dcterms:created>
  <dcterms:modified xsi:type="dcterms:W3CDTF">2019-09-03T14:51:16Z</dcterms:modified>
</cp:coreProperties>
</file>